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xl/worksheets/sheet8.xml" ContentType="application/vnd.openxmlformats-officedocument.spreadsheetml.worksheet+xml"/>
  <Override PartName="/xl/styles.xml" ContentType="application/vnd.openxmlformats-officedocument.spreadsheetml.styles+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60" windowWidth="14250" windowHeight="8010"/>
  </bookViews>
  <sheets>
    <sheet name="QĐ tổng 2021" sheetId="17" r:id="rId1"/>
    <sheet name="PL1NTMXSKT" sheetId="8" r:id="rId2"/>
    <sheet name="PL2.Thanhtoanno" sheetId="14" r:id="rId3"/>
    <sheet name="PL3.Quyhoach" sheetId="23" r:id="rId4"/>
    <sheet name="PL4.TCyte" sheetId="5" r:id="rId5"/>
    <sheet name="PL5.TCgiaoduc" sheetId="6" r:id="rId6"/>
    <sheet name="PL6.KHthaysach" sheetId="7" r:id="rId7"/>
    <sheet name="PL7.Dự phòng NSTW" sheetId="24" r:id="rId8"/>
  </sheets>
  <externalReferences>
    <externalReference r:id="rId9"/>
    <externalReference r:id="rId10"/>
  </externalReferences>
  <definedNames>
    <definedName name="_xlnm.Print_Titles" localSheetId="1">PL1NTMXSKT!$5:$8</definedName>
    <definedName name="_xlnm.Print_Titles" localSheetId="2">PL2.Thanhtoanno!$5:$6</definedName>
    <definedName name="_xlnm.Print_Titles" localSheetId="3">PL3.Quyhoach!$5:$6</definedName>
    <definedName name="_xlnm.Print_Titles" localSheetId="5">PL5.TCgiaoduc!$5:$8</definedName>
    <definedName name="_xlnm.Print_Titles" localSheetId="6">PL6.KHthaysach!$5:$8</definedName>
    <definedName name="_xlnm.Print_Titles" localSheetId="7">'PL7.Dự phòng NSTW'!$5:$7</definedName>
    <definedName name="_xlnm.Print_Titles" localSheetId="0">'QĐ tổng 2021'!$5:$8</definedName>
  </definedNames>
  <calcPr calcId="144525"/>
</workbook>
</file>

<file path=xl/calcChain.xml><?xml version="1.0" encoding="utf-8"?>
<calcChain xmlns="http://schemas.openxmlformats.org/spreadsheetml/2006/main">
  <c r="Z81" i="17" l="1"/>
  <c r="Z29" i="17"/>
  <c r="U79" i="17"/>
  <c r="U22" i="17"/>
  <c r="Y22" i="17"/>
  <c r="Y159" i="17"/>
  <c r="U34" i="17"/>
  <c r="U96" i="17"/>
  <c r="U99" i="17"/>
  <c r="Y42" i="17"/>
  <c r="Z37" i="17"/>
  <c r="S40" i="17"/>
  <c r="U66" i="17"/>
  <c r="S51" i="17"/>
  <c r="Y11" i="17"/>
  <c r="N105" i="7"/>
  <c r="S21" i="17"/>
  <c r="N85" i="7"/>
  <c r="N83" i="7" s="1"/>
  <c r="N74" i="7" s="1"/>
  <c r="N32" i="7"/>
  <c r="N16" i="6"/>
  <c r="N14" i="7"/>
  <c r="N12" i="7"/>
  <c r="N98" i="7"/>
  <c r="N88" i="7"/>
  <c r="N95" i="7"/>
  <c r="N92" i="7"/>
  <c r="N91" i="7"/>
  <c r="P47" i="6"/>
  <c r="P46" i="6"/>
  <c r="O32" i="6"/>
  <c r="O31" i="6" s="1"/>
  <c r="P32" i="6"/>
  <c r="P31" i="6"/>
  <c r="O24" i="6"/>
  <c r="O23" i="6"/>
  <c r="P24" i="6"/>
  <c r="P23" i="6" s="1"/>
  <c r="O18" i="6"/>
  <c r="O17" i="6"/>
  <c r="O15" i="6"/>
  <c r="O14" i="6" s="1"/>
  <c r="P15" i="6"/>
  <c r="P14" i="6"/>
  <c r="O11" i="6"/>
  <c r="O10" i="6"/>
  <c r="P11" i="6"/>
  <c r="P10" i="6" s="1"/>
  <c r="L13" i="23"/>
  <c r="L11" i="23"/>
  <c r="L8" i="23"/>
  <c r="L7" i="23" s="1"/>
  <c r="R228" i="17"/>
  <c r="F227" i="17"/>
  <c r="F228" i="17"/>
  <c r="F229" i="17"/>
  <c r="Y101" i="17"/>
  <c r="Y71" i="17"/>
  <c r="Y56" i="17"/>
  <c r="Z56" i="17"/>
  <c r="R59" i="17"/>
  <c r="R58" i="17"/>
  <c r="M56" i="17"/>
  <c r="N56" i="17"/>
  <c r="F58" i="17"/>
  <c r="F59" i="17"/>
  <c r="E12" i="24"/>
  <c r="E14" i="24"/>
  <c r="F18" i="24"/>
  <c r="G18" i="24"/>
  <c r="F9" i="24"/>
  <c r="F8" i="24" s="1"/>
  <c r="G9" i="24"/>
  <c r="G8" i="24"/>
  <c r="E16" i="24"/>
  <c r="E17" i="24"/>
  <c r="E10" i="24"/>
  <c r="E21" i="24"/>
  <c r="E18" i="24"/>
  <c r="E11" i="24"/>
  <c r="N48" i="6"/>
  <c r="N102" i="7"/>
  <c r="N103" i="7"/>
  <c r="M8" i="14"/>
  <c r="M7" i="14"/>
  <c r="M9" i="14"/>
  <c r="O11" i="7"/>
  <c r="O10" i="7" s="1"/>
  <c r="P11" i="7"/>
  <c r="O17" i="7"/>
  <c r="P17" i="7"/>
  <c r="P100" i="7"/>
  <c r="P99" i="7" s="1"/>
  <c r="P15" i="7" s="1"/>
  <c r="P9" i="7" s="1"/>
  <c r="O97" i="7"/>
  <c r="O87" i="7"/>
  <c r="P87" i="7"/>
  <c r="P86" i="7"/>
  <c r="O83" i="7"/>
  <c r="O67" i="7"/>
  <c r="P67" i="7"/>
  <c r="O61" i="7"/>
  <c r="P61" i="7"/>
  <c r="P60" i="7"/>
  <c r="O48" i="7"/>
  <c r="P48" i="7"/>
  <c r="O55" i="7"/>
  <c r="P55" i="7"/>
  <c r="O30" i="7"/>
  <c r="O29" i="7"/>
  <c r="O24" i="7"/>
  <c r="O19" i="7" s="1"/>
  <c r="O15" i="7" s="1"/>
  <c r="P20" i="7"/>
  <c r="N26" i="7"/>
  <c r="N27" i="7"/>
  <c r="N28" i="7"/>
  <c r="N25" i="7"/>
  <c r="N21" i="7"/>
  <c r="N20" i="7" s="1"/>
  <c r="N19" i="7" s="1"/>
  <c r="N57" i="7"/>
  <c r="N56" i="7"/>
  <c r="N33" i="7"/>
  <c r="N72" i="7"/>
  <c r="N71" i="7"/>
  <c r="N67" i="7" s="1"/>
  <c r="N70" i="7"/>
  <c r="N69" i="7"/>
  <c r="N68" i="7"/>
  <c r="N66" i="7"/>
  <c r="N65" i="7"/>
  <c r="N64" i="7"/>
  <c r="N61" i="7" s="1"/>
  <c r="N60" i="7" s="1"/>
  <c r="N63" i="7"/>
  <c r="N37" i="6"/>
  <c r="N36" i="6"/>
  <c r="N35" i="6"/>
  <c r="P45" i="6"/>
  <c r="P43" i="6" s="1"/>
  <c r="P42" i="6" s="1"/>
  <c r="P22" i="6"/>
  <c r="P18" i="6" s="1"/>
  <c r="P17" i="6" s="1"/>
  <c r="P21" i="6"/>
  <c r="P14" i="5"/>
  <c r="P13" i="5"/>
  <c r="P11" i="5" s="1"/>
  <c r="P10" i="5" s="1"/>
  <c r="P9" i="5" s="1"/>
  <c r="O74" i="7"/>
  <c r="O86" i="7"/>
  <c r="O60" i="7"/>
  <c r="P19" i="7"/>
  <c r="S50" i="17"/>
  <c r="N11" i="7"/>
  <c r="N10" i="7"/>
  <c r="N17" i="7"/>
  <c r="N16" i="7" s="1"/>
  <c r="N24" i="7"/>
  <c r="N30" i="7"/>
  <c r="N29" i="7" s="1"/>
  <c r="N38" i="7"/>
  <c r="N37" i="7" s="1"/>
  <c r="N43" i="7"/>
  <c r="N49" i="7"/>
  <c r="N48" i="7" s="1"/>
  <c r="N55" i="7"/>
  <c r="N75" i="7"/>
  <c r="N87" i="7"/>
  <c r="N86" i="7" s="1"/>
  <c r="N97" i="7"/>
  <c r="N100" i="7"/>
  <c r="N99" i="7" s="1"/>
  <c r="N108" i="7"/>
  <c r="N11" i="6"/>
  <c r="N10" i="6" s="1"/>
  <c r="N14" i="6"/>
  <c r="N15" i="6"/>
  <c r="N18" i="6"/>
  <c r="N17" i="6" s="1"/>
  <c r="N24" i="6"/>
  <c r="N23" i="6" s="1"/>
  <c r="N32" i="6"/>
  <c r="N31" i="6" s="1"/>
  <c r="N38" i="6"/>
  <c r="N39" i="6"/>
  <c r="N43" i="6"/>
  <c r="N42" i="6" s="1"/>
  <c r="N47" i="6"/>
  <c r="N46" i="6" s="1"/>
  <c r="N11" i="5"/>
  <c r="N10" i="5" s="1"/>
  <c r="N9" i="5" s="1"/>
  <c r="U84" i="17" s="1"/>
  <c r="L9" i="14"/>
  <c r="L8" i="14" s="1"/>
  <c r="L13" i="14"/>
  <c r="Y21" i="17"/>
  <c r="Y20" i="17"/>
  <c r="J12" i="23"/>
  <c r="J11" i="23" s="1"/>
  <c r="J7" i="23" s="1"/>
  <c r="S12" i="17" s="1"/>
  <c r="J8" i="23"/>
  <c r="K187" i="8"/>
  <c r="K186" i="8"/>
  <c r="K185" i="8"/>
  <c r="K184" i="8" s="1"/>
  <c r="K183" i="8" s="1"/>
  <c r="Q184" i="8"/>
  <c r="Q183" i="8" s="1"/>
  <c r="O184" i="8"/>
  <c r="O183" i="8" s="1"/>
  <c r="N184" i="8"/>
  <c r="M184" i="8"/>
  <c r="M183" i="8"/>
  <c r="L184" i="8"/>
  <c r="J184" i="8"/>
  <c r="N183" i="8"/>
  <c r="L183" i="8"/>
  <c r="J183" i="8"/>
  <c r="K182" i="8"/>
  <c r="L181" i="8"/>
  <c r="K181" i="8"/>
  <c r="K180" i="8"/>
  <c r="K179" i="8"/>
  <c r="K178" i="8"/>
  <c r="K177" i="8"/>
  <c r="K176" i="8"/>
  <c r="K175" i="8" s="1"/>
  <c r="K174" i="8" s="1"/>
  <c r="O175" i="8"/>
  <c r="N175" i="8"/>
  <c r="M175" i="8"/>
  <c r="L175" i="8"/>
  <c r="L174" i="8" s="1"/>
  <c r="J175" i="8"/>
  <c r="J174" i="8" s="1"/>
  <c r="O174" i="8"/>
  <c r="N174" i="8"/>
  <c r="M174" i="8"/>
  <c r="K173" i="8"/>
  <c r="K172" i="8"/>
  <c r="K171" i="8"/>
  <c r="K170" i="8"/>
  <c r="K169" i="8" s="1"/>
  <c r="K168" i="8" s="1"/>
  <c r="Q169" i="8"/>
  <c r="O169" i="8"/>
  <c r="O168" i="8" s="1"/>
  <c r="N169" i="8"/>
  <c r="N168" i="8" s="1"/>
  <c r="M169" i="8"/>
  <c r="M168" i="8" s="1"/>
  <c r="L169" i="8"/>
  <c r="J169" i="8"/>
  <c r="Q168" i="8"/>
  <c r="Q149" i="8" s="1"/>
  <c r="L168" i="8"/>
  <c r="J168" i="8"/>
  <c r="L167" i="8"/>
  <c r="L164" i="8" s="1"/>
  <c r="L163" i="8" s="1"/>
  <c r="K167" i="8"/>
  <c r="K166" i="8"/>
  <c r="K165" i="8"/>
  <c r="K164" i="8" s="1"/>
  <c r="K163" i="8" s="1"/>
  <c r="O164" i="8"/>
  <c r="N164" i="8"/>
  <c r="M164" i="8"/>
  <c r="J164" i="8"/>
  <c r="O163" i="8"/>
  <c r="N163" i="8"/>
  <c r="M163" i="8"/>
  <c r="J163" i="8"/>
  <c r="L162" i="8"/>
  <c r="K162" i="8"/>
  <c r="K161" i="8"/>
  <c r="K160" i="8"/>
  <c r="K159" i="8"/>
  <c r="K158" i="8" s="1"/>
  <c r="K157" i="8" s="1"/>
  <c r="O158" i="8"/>
  <c r="O157" i="8" s="1"/>
  <c r="N158" i="8"/>
  <c r="M158" i="8"/>
  <c r="L158" i="8"/>
  <c r="J158" i="8"/>
  <c r="J157" i="8" s="1"/>
  <c r="N157" i="8"/>
  <c r="M157" i="8"/>
  <c r="L157" i="8"/>
  <c r="K156" i="8"/>
  <c r="K155" i="8"/>
  <c r="K154" i="8"/>
  <c r="K153" i="8"/>
  <c r="K152" i="8"/>
  <c r="K151" i="8" s="1"/>
  <c r="K150" i="8" s="1"/>
  <c r="O151" i="8"/>
  <c r="O150" i="8" s="1"/>
  <c r="O149" i="8" s="1"/>
  <c r="N151" i="8"/>
  <c r="N150" i="8" s="1"/>
  <c r="N149" i="8" s="1"/>
  <c r="M151" i="8"/>
  <c r="M150" i="8" s="1"/>
  <c r="M149" i="8" s="1"/>
  <c r="L151" i="8"/>
  <c r="L150" i="8" s="1"/>
  <c r="L149" i="8" s="1"/>
  <c r="J151" i="8"/>
  <c r="J150" i="8" s="1"/>
  <c r="K148" i="8"/>
  <c r="K147" i="8" s="1"/>
  <c r="K146" i="8" s="1"/>
  <c r="O147" i="8"/>
  <c r="O146" i="8" s="1"/>
  <c r="N147" i="8"/>
  <c r="N146" i="8" s="1"/>
  <c r="M147" i="8"/>
  <c r="L147" i="8"/>
  <c r="L146" i="8" s="1"/>
  <c r="J147" i="8"/>
  <c r="M146" i="8"/>
  <c r="J146" i="8"/>
  <c r="K145" i="8"/>
  <c r="O144" i="8"/>
  <c r="O143" i="8" s="1"/>
  <c r="N144" i="8"/>
  <c r="N143" i="8" s="1"/>
  <c r="M144" i="8"/>
  <c r="M143" i="8"/>
  <c r="L144" i="8"/>
  <c r="K144" i="8"/>
  <c r="J144" i="8"/>
  <c r="L143" i="8"/>
  <c r="K143" i="8"/>
  <c r="J143" i="8"/>
  <c r="L141" i="8"/>
  <c r="K141" i="8"/>
  <c r="Q140" i="8"/>
  <c r="Q139" i="8"/>
  <c r="Q138" i="8" s="1"/>
  <c r="Q137" i="8" s="1"/>
  <c r="O140" i="8"/>
  <c r="O139" i="8" s="1"/>
  <c r="N140" i="8"/>
  <c r="N139" i="8" s="1"/>
  <c r="M140" i="8"/>
  <c r="L140" i="8"/>
  <c r="L139" i="8" s="1"/>
  <c r="K140" i="8"/>
  <c r="J140" i="8"/>
  <c r="J139" i="8" s="1"/>
  <c r="J138" i="8" s="1"/>
  <c r="M139" i="8"/>
  <c r="K139" i="8"/>
  <c r="K138" i="8" s="1"/>
  <c r="K136" i="8"/>
  <c r="K135" i="8"/>
  <c r="K133" i="8"/>
  <c r="K132" i="8"/>
  <c r="K131" i="8"/>
  <c r="K129" i="8" s="1"/>
  <c r="K130" i="8"/>
  <c r="Q129" i="8"/>
  <c r="Q126" i="8" s="1"/>
  <c r="P129" i="8"/>
  <c r="P126" i="8" s="1"/>
  <c r="O129" i="8"/>
  <c r="O126" i="8" s="1"/>
  <c r="N129" i="8"/>
  <c r="J129" i="8"/>
  <c r="L128" i="8"/>
  <c r="L127" i="8" s="1"/>
  <c r="L126" i="8" s="1"/>
  <c r="K128" i="8"/>
  <c r="O127" i="8"/>
  <c r="N127" i="8"/>
  <c r="M127" i="8"/>
  <c r="K127" i="8"/>
  <c r="K126" i="8" s="1"/>
  <c r="J127" i="8"/>
  <c r="N126" i="8"/>
  <c r="M126" i="8"/>
  <c r="J126" i="8"/>
  <c r="K125" i="8"/>
  <c r="K124" i="8"/>
  <c r="K123" i="8"/>
  <c r="K122" i="8"/>
  <c r="K121" i="8"/>
  <c r="K120" i="8"/>
  <c r="K116" i="8" s="1"/>
  <c r="K119" i="8"/>
  <c r="K118" i="8"/>
  <c r="K117" i="8"/>
  <c r="Q116" i="8"/>
  <c r="O116" i="8"/>
  <c r="N116" i="8"/>
  <c r="J116" i="8"/>
  <c r="L115" i="8"/>
  <c r="K115" i="8"/>
  <c r="L114" i="8"/>
  <c r="K114" i="8"/>
  <c r="K113" i="8"/>
  <c r="L112" i="8"/>
  <c r="K112" i="8"/>
  <c r="L111" i="8"/>
  <c r="K111" i="8"/>
  <c r="K110" i="8"/>
  <c r="K109" i="8"/>
  <c r="L108" i="8"/>
  <c r="K108" i="8"/>
  <c r="K107" i="8"/>
  <c r="K106" i="8"/>
  <c r="K105" i="8"/>
  <c r="K104" i="8"/>
  <c r="K103" i="8"/>
  <c r="K102" i="8"/>
  <c r="L101" i="8"/>
  <c r="L97" i="8" s="1"/>
  <c r="L96" i="8" s="1"/>
  <c r="K101" i="8"/>
  <c r="K100" i="8"/>
  <c r="K97" i="8" s="1"/>
  <c r="K99" i="8"/>
  <c r="K98" i="8"/>
  <c r="Q97" i="8"/>
  <c r="Q96" i="8" s="1"/>
  <c r="P97" i="8"/>
  <c r="P96" i="8" s="1"/>
  <c r="O97" i="8"/>
  <c r="O96" i="8" s="1"/>
  <c r="N97" i="8"/>
  <c r="N96" i="8" s="1"/>
  <c r="M97" i="8"/>
  <c r="M96" i="8" s="1"/>
  <c r="J97" i="8"/>
  <c r="J96" i="8" s="1"/>
  <c r="K95" i="8"/>
  <c r="K94" i="8"/>
  <c r="K93" i="8"/>
  <c r="K92" i="8"/>
  <c r="K91" i="8"/>
  <c r="K90" i="8"/>
  <c r="K89" i="8"/>
  <c r="K88" i="8"/>
  <c r="K87" i="8"/>
  <c r="K86" i="8"/>
  <c r="K85" i="8" s="1"/>
  <c r="O85" i="8"/>
  <c r="N85" i="8"/>
  <c r="J85" i="8"/>
  <c r="K84" i="8"/>
  <c r="K83" i="8"/>
  <c r="K82" i="8"/>
  <c r="K81" i="8"/>
  <c r="K80" i="8"/>
  <c r="K79" i="8"/>
  <c r="L78" i="8"/>
  <c r="L77" i="8"/>
  <c r="L76" i="8"/>
  <c r="K78" i="8"/>
  <c r="O77" i="8"/>
  <c r="O76" i="8" s="1"/>
  <c r="N77" i="8"/>
  <c r="M77" i="8"/>
  <c r="M76" i="8" s="1"/>
  <c r="K77" i="8"/>
  <c r="J77" i="8"/>
  <c r="J76" i="8" s="1"/>
  <c r="N76" i="8"/>
  <c r="Q75" i="8"/>
  <c r="Q69" i="8" s="1"/>
  <c r="K75" i="8"/>
  <c r="K74" i="8"/>
  <c r="Q73" i="8"/>
  <c r="K73" i="8"/>
  <c r="K72" i="8"/>
  <c r="K71" i="8"/>
  <c r="K69" i="8" s="1"/>
  <c r="K70" i="8"/>
  <c r="P69" i="8"/>
  <c r="O69" i="8"/>
  <c r="N69" i="8"/>
  <c r="N61" i="8" s="1"/>
  <c r="J69" i="8"/>
  <c r="K68" i="8"/>
  <c r="K67" i="8"/>
  <c r="K66" i="8"/>
  <c r="L65" i="8"/>
  <c r="K65" i="8"/>
  <c r="Q64" i="8"/>
  <c r="K64" i="8"/>
  <c r="K63" i="8"/>
  <c r="K62" i="8" s="1"/>
  <c r="Q62" i="8"/>
  <c r="O62" i="8"/>
  <c r="O61" i="8" s="1"/>
  <c r="N62" i="8"/>
  <c r="M62" i="8"/>
  <c r="M61" i="8" s="1"/>
  <c r="L62" i="8"/>
  <c r="L61" i="8" s="1"/>
  <c r="J62" i="8"/>
  <c r="P61" i="8"/>
  <c r="J61" i="8"/>
  <c r="K60" i="8"/>
  <c r="K59" i="8"/>
  <c r="K56" i="8" s="1"/>
  <c r="K58" i="8"/>
  <c r="K57" i="8"/>
  <c r="Q56" i="8"/>
  <c r="O56" i="8"/>
  <c r="O44" i="8" s="1"/>
  <c r="N56" i="8"/>
  <c r="N44" i="8" s="1"/>
  <c r="J56" i="8"/>
  <c r="K55" i="8"/>
  <c r="K54" i="8"/>
  <c r="K53" i="8"/>
  <c r="L52" i="8"/>
  <c r="K52" i="8"/>
  <c r="K51" i="8"/>
  <c r="K50" i="8"/>
  <c r="K49" i="8"/>
  <c r="K48" i="8"/>
  <c r="K47" i="8"/>
  <c r="L46" i="8"/>
  <c r="L45" i="8"/>
  <c r="L44" i="8" s="1"/>
  <c r="K46" i="8"/>
  <c r="K45" i="8" s="1"/>
  <c r="K44" i="8" s="1"/>
  <c r="P45" i="8"/>
  <c r="O45" i="8"/>
  <c r="N45" i="8"/>
  <c r="M45" i="8"/>
  <c r="M44" i="8" s="1"/>
  <c r="J45" i="8"/>
  <c r="Q44" i="8"/>
  <c r="P44" i="8"/>
  <c r="J44" i="8"/>
  <c r="K43" i="8"/>
  <c r="K42" i="8" s="1"/>
  <c r="O42" i="8"/>
  <c r="N42" i="8"/>
  <c r="J42" i="8"/>
  <c r="L41" i="8"/>
  <c r="L36" i="8" s="1"/>
  <c r="L35" i="8" s="1"/>
  <c r="K41" i="8"/>
  <c r="K40" i="8"/>
  <c r="L39" i="8"/>
  <c r="K39" i="8"/>
  <c r="K38" i="8"/>
  <c r="K37" i="8"/>
  <c r="K36" i="8" s="1"/>
  <c r="P36" i="8"/>
  <c r="O36" i="8"/>
  <c r="O35" i="8" s="1"/>
  <c r="N36" i="8"/>
  <c r="M36" i="8"/>
  <c r="M35" i="8" s="1"/>
  <c r="J36" i="8"/>
  <c r="J35" i="8" s="1"/>
  <c r="P35" i="8"/>
  <c r="N35" i="8"/>
  <c r="K34" i="8"/>
  <c r="K33" i="8"/>
  <c r="K32" i="8"/>
  <c r="K31" i="8"/>
  <c r="K30" i="8"/>
  <c r="K29" i="8"/>
  <c r="K28" i="8"/>
  <c r="K27" i="8"/>
  <c r="K26" i="8"/>
  <c r="K25" i="8"/>
  <c r="K22" i="8" s="1"/>
  <c r="K24" i="8"/>
  <c r="K23" i="8"/>
  <c r="Q22" i="8"/>
  <c r="O22" i="8"/>
  <c r="N22" i="8"/>
  <c r="J22" i="8"/>
  <c r="K21" i="8"/>
  <c r="K20" i="8"/>
  <c r="K19" i="8"/>
  <c r="K18" i="8"/>
  <c r="K17" i="8"/>
  <c r="K16" i="8"/>
  <c r="K15" i="8"/>
  <c r="K14" i="8"/>
  <c r="L13" i="8"/>
  <c r="K13" i="8"/>
  <c r="L12" i="8"/>
  <c r="K12" i="8"/>
  <c r="K11" i="8" s="1"/>
  <c r="K10" i="8" s="1"/>
  <c r="Q11" i="8"/>
  <c r="Q10" i="8"/>
  <c r="O11" i="8"/>
  <c r="N11" i="8"/>
  <c r="N10" i="8" s="1"/>
  <c r="M11" i="8"/>
  <c r="M10" i="8" s="1"/>
  <c r="M9" i="8" s="1"/>
  <c r="L11" i="8"/>
  <c r="L10" i="8" s="1"/>
  <c r="J11" i="8"/>
  <c r="J10" i="8" s="1"/>
  <c r="O10" i="8"/>
  <c r="M138" i="8"/>
  <c r="M137" i="8" s="1"/>
  <c r="R238" i="17"/>
  <c r="R237" i="17"/>
  <c r="R236" i="17"/>
  <c r="R235" i="17"/>
  <c r="Z234" i="17"/>
  <c r="R234" i="17" s="1"/>
  <c r="Z233" i="17"/>
  <c r="R233" i="17" s="1"/>
  <c r="R232" i="17"/>
  <c r="R231" i="17"/>
  <c r="R230" i="17"/>
  <c r="R229" i="17"/>
  <c r="R227" i="17"/>
  <c r="R226" i="17"/>
  <c r="U225" i="17"/>
  <c r="R225" i="17" s="1"/>
  <c r="R224" i="17"/>
  <c r="R223" i="17"/>
  <c r="S222" i="17"/>
  <c r="R222" i="17" s="1"/>
  <c r="R221" i="17"/>
  <c r="R220" i="17"/>
  <c r="R219" i="17"/>
  <c r="R218" i="17"/>
  <c r="R217" i="17"/>
  <c r="R216" i="17"/>
  <c r="R215" i="17"/>
  <c r="R214" i="17"/>
  <c r="R213" i="17"/>
  <c r="R212" i="17"/>
  <c r="R211" i="17"/>
  <c r="R210" i="17"/>
  <c r="R209" i="17"/>
  <c r="R208" i="17"/>
  <c r="R207" i="17"/>
  <c r="R206" i="17"/>
  <c r="R205" i="17"/>
  <c r="R204" i="17"/>
  <c r="S203" i="17"/>
  <c r="R203" i="17" s="1"/>
  <c r="R202" i="17"/>
  <c r="R201" i="17"/>
  <c r="R200" i="17"/>
  <c r="R199" i="17"/>
  <c r="R198" i="17"/>
  <c r="R197" i="17"/>
  <c r="R196" i="17"/>
  <c r="R195" i="17"/>
  <c r="R194" i="17"/>
  <c r="R193" i="17"/>
  <c r="R192" i="17"/>
  <c r="R191" i="17"/>
  <c r="R190" i="17"/>
  <c r="R189" i="17"/>
  <c r="R188" i="17"/>
  <c r="R187" i="17"/>
  <c r="R186" i="17"/>
  <c r="R185" i="17"/>
  <c r="R184" i="17"/>
  <c r="R183" i="17"/>
  <c r="R182" i="17"/>
  <c r="R181" i="17"/>
  <c r="R180" i="17"/>
  <c r="R179" i="17"/>
  <c r="R178" i="17"/>
  <c r="R177" i="17"/>
  <c r="R176" i="17"/>
  <c r="R175" i="17"/>
  <c r="Z174" i="17"/>
  <c r="R173" i="17"/>
  <c r="R172" i="17"/>
  <c r="R171" i="17"/>
  <c r="R170" i="17"/>
  <c r="R169" i="17"/>
  <c r="R168" i="17"/>
  <c r="R167" i="17"/>
  <c r="R166" i="17"/>
  <c r="R165" i="17"/>
  <c r="R164" i="17"/>
  <c r="R163" i="17"/>
  <c r="R162" i="17"/>
  <c r="T161" i="17"/>
  <c r="S161" i="17"/>
  <c r="R161" i="17"/>
  <c r="R160" i="17"/>
  <c r="R159" i="17"/>
  <c r="R158" i="17"/>
  <c r="R157" i="17"/>
  <c r="Y156" i="17"/>
  <c r="S156" i="17"/>
  <c r="S150" i="17" s="1"/>
  <c r="R156" i="17"/>
  <c r="R155" i="17"/>
  <c r="R154" i="17"/>
  <c r="Y153" i="17"/>
  <c r="S153" i="17"/>
  <c r="R153" i="17"/>
  <c r="R152" i="17"/>
  <c r="R151" i="17" s="1"/>
  <c r="R150" i="17" s="1"/>
  <c r="Y151" i="17"/>
  <c r="Y150" i="17" s="1"/>
  <c r="R149" i="17"/>
  <c r="R148" i="17"/>
  <c r="R147" i="17"/>
  <c r="R146" i="17"/>
  <c r="R145" i="17" s="1"/>
  <c r="S145" i="17"/>
  <c r="R144" i="17"/>
  <c r="R143" i="17" s="1"/>
  <c r="Z143" i="17"/>
  <c r="Z137" i="17" s="1"/>
  <c r="R142" i="17"/>
  <c r="R141" i="17"/>
  <c r="R140" i="17"/>
  <c r="R139" i="17"/>
  <c r="R138" i="17" s="1"/>
  <c r="Y138" i="17"/>
  <c r="Y137" i="17" s="1"/>
  <c r="S138" i="17"/>
  <c r="S137" i="17"/>
  <c r="R136" i="17"/>
  <c r="R135" i="17" s="1"/>
  <c r="U135" i="17"/>
  <c r="R134" i="17"/>
  <c r="R133" i="17"/>
  <c r="R132" i="17"/>
  <c r="R131" i="17"/>
  <c r="R130" i="17" s="1"/>
  <c r="U130" i="17"/>
  <c r="R129" i="17"/>
  <c r="R128" i="17"/>
  <c r="R127" i="17" s="1"/>
  <c r="U127" i="17"/>
  <c r="R123" i="17"/>
  <c r="R121" i="17" s="1"/>
  <c r="R122" i="17"/>
  <c r="U121" i="17"/>
  <c r="R120" i="17"/>
  <c r="R119" i="17" s="1"/>
  <c r="R118" i="17" s="1"/>
  <c r="U119" i="17"/>
  <c r="U118" i="17" s="1"/>
  <c r="R117" i="17"/>
  <c r="R116" i="17"/>
  <c r="R115" i="17"/>
  <c r="R114" i="17"/>
  <c r="R113" i="17" s="1"/>
  <c r="U113" i="17"/>
  <c r="R112" i="17"/>
  <c r="R111" i="17"/>
  <c r="R110" i="17" s="1"/>
  <c r="R106" i="17" s="1"/>
  <c r="Z110" i="17"/>
  <c r="Z106" i="17" s="1"/>
  <c r="U110" i="17"/>
  <c r="U106" i="17"/>
  <c r="R109" i="17"/>
  <c r="R108" i="17"/>
  <c r="R107" i="17" s="1"/>
  <c r="Y107" i="17"/>
  <c r="Y106" i="17" s="1"/>
  <c r="U107" i="17"/>
  <c r="R105" i="17"/>
  <c r="R104" i="17" s="1"/>
  <c r="R103" i="17" s="1"/>
  <c r="U104" i="17"/>
  <c r="U103" i="17" s="1"/>
  <c r="R102" i="17"/>
  <c r="R101" i="17"/>
  <c r="R100" i="17"/>
  <c r="R99" i="17"/>
  <c r="R98" i="17"/>
  <c r="R97" i="17"/>
  <c r="R96" i="17"/>
  <c r="R95" i="17"/>
  <c r="R94" i="17"/>
  <c r="R93" i="17"/>
  <c r="R92" i="17"/>
  <c r="R91" i="17"/>
  <c r="Y90" i="17"/>
  <c r="Y83" i="17"/>
  <c r="Y82" i="17" s="1"/>
  <c r="U90" i="17"/>
  <c r="R89" i="17"/>
  <c r="R88" i="17" s="1"/>
  <c r="AA88" i="17"/>
  <c r="Z88" i="17"/>
  <c r="Z83" i="17" s="1"/>
  <c r="Z82" i="17" s="1"/>
  <c r="R87" i="17"/>
  <c r="R85" i="17" s="1"/>
  <c r="R86" i="17"/>
  <c r="U85" i="17"/>
  <c r="AA83" i="17"/>
  <c r="AA82" i="17" s="1"/>
  <c r="R81" i="17"/>
  <c r="R80" i="17"/>
  <c r="R79" i="17"/>
  <c r="R78" i="17"/>
  <c r="R77" i="17"/>
  <c r="R76" i="17"/>
  <c r="R75" i="17"/>
  <c r="R74" i="17"/>
  <c r="R73" i="17"/>
  <c r="R72" i="17"/>
  <c r="R71" i="17"/>
  <c r="R70" i="17" s="1"/>
  <c r="Z70" i="17"/>
  <c r="Y70" i="17"/>
  <c r="Y52" i="17"/>
  <c r="U70" i="17"/>
  <c r="R69" i="17"/>
  <c r="R68" i="17"/>
  <c r="R67" i="17"/>
  <c r="R66" i="17"/>
  <c r="R65" i="17"/>
  <c r="R64" i="17"/>
  <c r="R63" i="17"/>
  <c r="R62" i="17"/>
  <c r="R61" i="17"/>
  <c r="R60" i="17" s="1"/>
  <c r="Z60" i="17"/>
  <c r="U60" i="17"/>
  <c r="R57" i="17"/>
  <c r="R56" i="17" s="1"/>
  <c r="R55" i="17"/>
  <c r="R54" i="17"/>
  <c r="R53" i="17" s="1"/>
  <c r="R52" i="17" s="1"/>
  <c r="Z53" i="17"/>
  <c r="Z52" i="17"/>
  <c r="R51" i="17"/>
  <c r="R50" i="17"/>
  <c r="AA49" i="17"/>
  <c r="AA46" i="17" s="1"/>
  <c r="AA15" i="17" s="1"/>
  <c r="AA9" i="17" s="1"/>
  <c r="Z49" i="17"/>
  <c r="Y49" i="17"/>
  <c r="Y46" i="17" s="1"/>
  <c r="U49" i="17"/>
  <c r="U46" i="17" s="1"/>
  <c r="S49" i="17"/>
  <c r="R48" i="17"/>
  <c r="S47" i="17"/>
  <c r="R47" i="17"/>
  <c r="Z46" i="17"/>
  <c r="R45" i="17"/>
  <c r="R43" i="17" s="1"/>
  <c r="R44" i="17"/>
  <c r="AB43" i="17"/>
  <c r="AA23" i="17"/>
  <c r="U43" i="17"/>
  <c r="R42" i="17"/>
  <c r="R41" i="17"/>
  <c r="R40" i="17"/>
  <c r="R39" i="17"/>
  <c r="AA39" i="17"/>
  <c r="Y39" i="17"/>
  <c r="Y23" i="17"/>
  <c r="S39" i="17"/>
  <c r="R38" i="17"/>
  <c r="R37" i="17"/>
  <c r="R36" i="17"/>
  <c r="R35" i="17"/>
  <c r="R34" i="17"/>
  <c r="R33" i="17"/>
  <c r="R32" i="17"/>
  <c r="R31" i="17"/>
  <c r="R30" i="17"/>
  <c r="R29" i="17"/>
  <c r="R28" i="17"/>
  <c r="Z27" i="17"/>
  <c r="U27" i="17"/>
  <c r="U23" i="17" s="1"/>
  <c r="S27" i="17"/>
  <c r="R26" i="17"/>
  <c r="R25" i="17"/>
  <c r="R24" i="17" s="1"/>
  <c r="R23" i="17" s="1"/>
  <c r="Z24" i="17"/>
  <c r="Z23" i="17" s="1"/>
  <c r="AB23" i="17"/>
  <c r="AB15" i="17" s="1"/>
  <c r="AB9" i="17" s="1"/>
  <c r="R22" i="17"/>
  <c r="R21" i="17"/>
  <c r="R20" i="17"/>
  <c r="R19" i="17"/>
  <c r="R18" i="17"/>
  <c r="Y17" i="17"/>
  <c r="Y16" i="17"/>
  <c r="X17" i="17"/>
  <c r="X16" i="17" s="1"/>
  <c r="X15" i="17" s="1"/>
  <c r="X9" i="17" s="1"/>
  <c r="W17" i="17"/>
  <c r="W16" i="17" s="1"/>
  <c r="W15" i="17" s="1"/>
  <c r="W9" i="17" s="1"/>
  <c r="U17" i="17"/>
  <c r="U16" i="17" s="1"/>
  <c r="S17" i="17"/>
  <c r="S16" i="17" s="1"/>
  <c r="T15" i="17"/>
  <c r="T9" i="17" s="1"/>
  <c r="R14" i="17"/>
  <c r="R13" i="17"/>
  <c r="AC9" i="17"/>
  <c r="R17" i="17"/>
  <c r="R16" i="17" s="1"/>
  <c r="U52" i="17"/>
  <c r="R49" i="17"/>
  <c r="R46" i="17" s="1"/>
  <c r="R90" i="17"/>
  <c r="V9" i="17"/>
  <c r="S46" i="17"/>
  <c r="S23" i="17"/>
  <c r="R27" i="17"/>
  <c r="U174" i="17"/>
  <c r="N27" i="17"/>
  <c r="D18" i="24"/>
  <c r="D15" i="24"/>
  <c r="E15" i="24" s="1"/>
  <c r="D11" i="24"/>
  <c r="D9" i="24"/>
  <c r="D8" i="24"/>
  <c r="P43" i="17"/>
  <c r="P23" i="17" s="1"/>
  <c r="P15" i="17" s="1"/>
  <c r="P9" i="17" s="1"/>
  <c r="F44" i="17"/>
  <c r="N234" i="17"/>
  <c r="F234" i="17" s="1"/>
  <c r="N233" i="17"/>
  <c r="F233" i="17" s="1"/>
  <c r="I110" i="17"/>
  <c r="I106" i="17" s="1"/>
  <c r="N110" i="17"/>
  <c r="F37" i="17"/>
  <c r="M156" i="17"/>
  <c r="F159" i="17"/>
  <c r="F158" i="17"/>
  <c r="G153" i="17"/>
  <c r="M153" i="17"/>
  <c r="F155" i="17"/>
  <c r="F154" i="17"/>
  <c r="F153" i="17"/>
  <c r="I107" i="17"/>
  <c r="M107" i="17"/>
  <c r="M106" i="17" s="1"/>
  <c r="F109" i="17"/>
  <c r="M138" i="17"/>
  <c r="M137" i="17"/>
  <c r="F141" i="17"/>
  <c r="F140" i="17"/>
  <c r="M90" i="17"/>
  <c r="M83" i="17"/>
  <c r="M82" i="17"/>
  <c r="F101" i="17"/>
  <c r="I70" i="17"/>
  <c r="M70" i="17"/>
  <c r="M52" i="17" s="1"/>
  <c r="F42" i="17"/>
  <c r="F41" i="17"/>
  <c r="G39" i="17"/>
  <c r="M39" i="17"/>
  <c r="M23" i="17" s="1"/>
  <c r="K13" i="14"/>
  <c r="M11" i="17" s="1"/>
  <c r="I226" i="17"/>
  <c r="F226" i="17" s="1"/>
  <c r="I225" i="17"/>
  <c r="F225" i="17"/>
  <c r="I224" i="17"/>
  <c r="F224" i="17" s="1"/>
  <c r="I223" i="17"/>
  <c r="F223" i="17" s="1"/>
  <c r="I135" i="17"/>
  <c r="F136" i="17"/>
  <c r="F135" i="17"/>
  <c r="F97" i="17"/>
  <c r="F98" i="17"/>
  <c r="K17" i="17"/>
  <c r="K16" i="17" s="1"/>
  <c r="K15" i="17" s="1"/>
  <c r="K9" i="17" s="1"/>
  <c r="L17" i="17"/>
  <c r="F220" i="17"/>
  <c r="F221" i="17"/>
  <c r="G222" i="17"/>
  <c r="F222" i="17" s="1"/>
  <c r="F219" i="17"/>
  <c r="F218" i="17"/>
  <c r="F217" i="17"/>
  <c r="F216" i="17"/>
  <c r="F215" i="17"/>
  <c r="F214" i="17"/>
  <c r="F213" i="17"/>
  <c r="F212" i="17"/>
  <c r="F211" i="17"/>
  <c r="F210" i="17"/>
  <c r="F208" i="17"/>
  <c r="F209" i="17"/>
  <c r="F207" i="17"/>
  <c r="F206" i="17"/>
  <c r="F205" i="17"/>
  <c r="F204" i="17"/>
  <c r="G203" i="17"/>
  <c r="F203" i="17" s="1"/>
  <c r="Q9" i="17"/>
  <c r="L16" i="17"/>
  <c r="L15" i="17" s="1"/>
  <c r="L9" i="17" s="1"/>
  <c r="J9" i="17"/>
  <c r="M17" i="17"/>
  <c r="M16" i="17" s="1"/>
  <c r="M49" i="17"/>
  <c r="M46" i="17" s="1"/>
  <c r="M151" i="17"/>
  <c r="M150" i="17"/>
  <c r="I11" i="23"/>
  <c r="H11" i="23"/>
  <c r="I8" i="23"/>
  <c r="I7" i="23" s="1"/>
  <c r="H8" i="23"/>
  <c r="H7" i="23" s="1"/>
  <c r="F184" i="17"/>
  <c r="G174" i="17"/>
  <c r="I49" i="17"/>
  <c r="I46" i="17" s="1"/>
  <c r="I43" i="17"/>
  <c r="F112" i="17"/>
  <c r="G161" i="17"/>
  <c r="F62" i="17"/>
  <c r="F235" i="17"/>
  <c r="G156" i="17"/>
  <c r="F157" i="17"/>
  <c r="F160" i="17"/>
  <c r="F152" i="17"/>
  <c r="F151" i="17"/>
  <c r="G138" i="17"/>
  <c r="G145" i="17"/>
  <c r="F146" i="17"/>
  <c r="F147" i="17"/>
  <c r="F148" i="17"/>
  <c r="F197" i="17"/>
  <c r="F198" i="17"/>
  <c r="F149" i="17"/>
  <c r="F139" i="17"/>
  <c r="F142" i="17"/>
  <c r="F144" i="17"/>
  <c r="F143" i="17"/>
  <c r="F201" i="17"/>
  <c r="F196" i="17"/>
  <c r="F199" i="17"/>
  <c r="F200" i="17"/>
  <c r="G17" i="17"/>
  <c r="G16" i="17"/>
  <c r="G27" i="17"/>
  <c r="G47" i="17"/>
  <c r="G49" i="17"/>
  <c r="H161" i="17"/>
  <c r="H15" i="17" s="1"/>
  <c r="H9" i="17" s="1"/>
  <c r="I17" i="17"/>
  <c r="I16" i="17"/>
  <c r="I27" i="17"/>
  <c r="I60" i="17"/>
  <c r="I85" i="17"/>
  <c r="I90" i="17"/>
  <c r="I104" i="17"/>
  <c r="I103" i="17" s="1"/>
  <c r="I113" i="17"/>
  <c r="I119" i="17"/>
  <c r="I121" i="17"/>
  <c r="I127" i="17"/>
  <c r="I130" i="17"/>
  <c r="N24" i="17"/>
  <c r="N49" i="17"/>
  <c r="N46" i="17"/>
  <c r="N53" i="17"/>
  <c r="N60" i="17"/>
  <c r="N70" i="17"/>
  <c r="N88" i="17"/>
  <c r="N83" i="17" s="1"/>
  <c r="N82" i="17" s="1"/>
  <c r="N106" i="17"/>
  <c r="N143" i="17"/>
  <c r="N137" i="17" s="1"/>
  <c r="N174" i="17"/>
  <c r="O39" i="17"/>
  <c r="O23" i="17"/>
  <c r="O49" i="17"/>
  <c r="O46" i="17" s="1"/>
  <c r="O15" i="17" s="1"/>
  <c r="O9" i="17" s="1"/>
  <c r="O88" i="17"/>
  <c r="O83" i="17" s="1"/>
  <c r="O82" i="17" s="1"/>
  <c r="F13" i="17"/>
  <c r="F14" i="17"/>
  <c r="F18" i="17"/>
  <c r="F19" i="17"/>
  <c r="F20" i="17"/>
  <c r="F21" i="17"/>
  <c r="F22" i="17"/>
  <c r="F25" i="17"/>
  <c r="F26" i="17"/>
  <c r="F28" i="17"/>
  <c r="F29" i="17"/>
  <c r="F30" i="17"/>
  <c r="F31" i="17"/>
  <c r="F27" i="17" s="1"/>
  <c r="F23" i="17" s="1"/>
  <c r="F32" i="17"/>
  <c r="F33" i="17"/>
  <c r="F34" i="17"/>
  <c r="F35" i="17"/>
  <c r="F36" i="17"/>
  <c r="F38" i="17"/>
  <c r="F40" i="17"/>
  <c r="F39" i="17" s="1"/>
  <c r="F45" i="17"/>
  <c r="F48" i="17"/>
  <c r="F47" i="17"/>
  <c r="F50" i="17"/>
  <c r="F51" i="17"/>
  <c r="F54" i="17"/>
  <c r="F55" i="17"/>
  <c r="F61" i="17"/>
  <c r="F63" i="17"/>
  <c r="F64" i="17"/>
  <c r="F60" i="17" s="1"/>
  <c r="F52" i="17" s="1"/>
  <c r="F65" i="17"/>
  <c r="F66" i="17"/>
  <c r="F67" i="17"/>
  <c r="F68" i="17"/>
  <c r="F69" i="17"/>
  <c r="F71" i="17"/>
  <c r="F72" i="17"/>
  <c r="F73" i="17"/>
  <c r="F202" i="17"/>
  <c r="F74" i="17"/>
  <c r="F75" i="17"/>
  <c r="F76" i="17"/>
  <c r="F77" i="17"/>
  <c r="F78" i="17"/>
  <c r="F79" i="17"/>
  <c r="F80" i="17"/>
  <c r="F81" i="17"/>
  <c r="F57" i="17"/>
  <c r="F56" i="17" s="1"/>
  <c r="F86" i="17"/>
  <c r="F87" i="17"/>
  <c r="F91" i="17"/>
  <c r="F92" i="17"/>
  <c r="F93" i="17"/>
  <c r="F94" i="17"/>
  <c r="F95" i="17"/>
  <c r="F96" i="17"/>
  <c r="F99" i="17"/>
  <c r="F100" i="17"/>
  <c r="F102" i="17"/>
  <c r="F89" i="17"/>
  <c r="F88" i="17"/>
  <c r="F105" i="17"/>
  <c r="F104" i="17" s="1"/>
  <c r="F103" i="17" s="1"/>
  <c r="F111" i="17"/>
  <c r="F110" i="17"/>
  <c r="F114" i="17"/>
  <c r="F115" i="17"/>
  <c r="F113" i="17" s="1"/>
  <c r="F106" i="17" s="1"/>
  <c r="F116" i="17"/>
  <c r="F117" i="17"/>
  <c r="F108" i="17"/>
  <c r="F107" i="17"/>
  <c r="F120" i="17"/>
  <c r="F119" i="17"/>
  <c r="F122" i="17"/>
  <c r="F121" i="17" s="1"/>
  <c r="F118" i="17" s="1"/>
  <c r="F123" i="17"/>
  <c r="F128" i="17"/>
  <c r="F129" i="17"/>
  <c r="F131" i="17"/>
  <c r="F130" i="17" s="1"/>
  <c r="F132" i="17"/>
  <c r="F133" i="17"/>
  <c r="F134" i="17"/>
  <c r="F171" i="17"/>
  <c r="F172" i="17"/>
  <c r="F173" i="17"/>
  <c r="F162" i="17"/>
  <c r="F161" i="17" s="1"/>
  <c r="F163" i="17"/>
  <c r="F164" i="17"/>
  <c r="F165" i="17"/>
  <c r="F166" i="17"/>
  <c r="F167" i="17"/>
  <c r="F168" i="17"/>
  <c r="F169" i="17"/>
  <c r="F170" i="17"/>
  <c r="F175" i="17"/>
  <c r="F176" i="17"/>
  <c r="F177" i="17"/>
  <c r="F178" i="17"/>
  <c r="F179" i="17"/>
  <c r="F180" i="17"/>
  <c r="F181" i="17"/>
  <c r="F182" i="17"/>
  <c r="F183" i="17"/>
  <c r="F185" i="17"/>
  <c r="F186" i="17"/>
  <c r="F187" i="17"/>
  <c r="F188" i="17"/>
  <c r="F189" i="17"/>
  <c r="F190" i="17"/>
  <c r="F191" i="17"/>
  <c r="F192" i="17"/>
  <c r="F193" i="17"/>
  <c r="F194" i="17"/>
  <c r="F195" i="17"/>
  <c r="F230" i="17"/>
  <c r="F231" i="17"/>
  <c r="F232" i="17"/>
  <c r="F236" i="17"/>
  <c r="F237" i="17"/>
  <c r="F238" i="17"/>
  <c r="B8" i="17"/>
  <c r="C8" i="17" s="1"/>
  <c r="D8" i="17" s="1"/>
  <c r="E8" i="17" s="1"/>
  <c r="F8" i="17" s="1"/>
  <c r="G8" i="17" s="1"/>
  <c r="H8" i="17" s="1"/>
  <c r="I8" i="17" s="1"/>
  <c r="J8" i="17" s="1"/>
  <c r="K8" i="17" s="1"/>
  <c r="L8" i="17" s="1"/>
  <c r="M8" i="17" s="1"/>
  <c r="N8" i="17" s="1"/>
  <c r="O8" i="17" s="1"/>
  <c r="P8" i="17" s="1"/>
  <c r="Q8" i="17" s="1"/>
  <c r="M100" i="7"/>
  <c r="M99" i="7" s="1"/>
  <c r="M87" i="7"/>
  <c r="M86" i="7" s="1"/>
  <c r="M75" i="7"/>
  <c r="M61" i="7"/>
  <c r="M49" i="7"/>
  <c r="M38" i="7"/>
  <c r="M20" i="7"/>
  <c r="M47" i="6"/>
  <c r="M46" i="6" s="1"/>
  <c r="L47" i="6"/>
  <c r="L46" i="6" s="1"/>
  <c r="K47" i="6"/>
  <c r="J47" i="6"/>
  <c r="K46" i="6"/>
  <c r="J46" i="6"/>
  <c r="M43" i="6"/>
  <c r="M42" i="6" s="1"/>
  <c r="L43" i="6"/>
  <c r="K43" i="6"/>
  <c r="J43" i="6"/>
  <c r="L42" i="6"/>
  <c r="K42" i="6"/>
  <c r="J42" i="6"/>
  <c r="M39" i="6"/>
  <c r="M38" i="6"/>
  <c r="L39" i="6"/>
  <c r="K39" i="6"/>
  <c r="K38" i="6" s="1"/>
  <c r="J39" i="6"/>
  <c r="J38" i="6" s="1"/>
  <c r="L38" i="6"/>
  <c r="M32" i="6"/>
  <c r="M31" i="6" s="1"/>
  <c r="L32" i="6"/>
  <c r="L31" i="6" s="1"/>
  <c r="K32" i="6"/>
  <c r="J32" i="6"/>
  <c r="J31" i="6" s="1"/>
  <c r="K31" i="6"/>
  <c r="K29" i="6"/>
  <c r="M24" i="6"/>
  <c r="M23" i="6" s="1"/>
  <c r="L24" i="6"/>
  <c r="K24" i="6"/>
  <c r="K23" i="6" s="1"/>
  <c r="J24" i="6"/>
  <c r="J23" i="6" s="1"/>
  <c r="L23" i="6"/>
  <c r="K22" i="6"/>
  <c r="M18" i="6"/>
  <c r="M17" i="6"/>
  <c r="L18" i="6"/>
  <c r="L17" i="6" s="1"/>
  <c r="K18" i="6"/>
  <c r="K17" i="6" s="1"/>
  <c r="J18" i="6"/>
  <c r="J17" i="6"/>
  <c r="M15" i="6"/>
  <c r="M14" i="6" s="1"/>
  <c r="L15" i="6"/>
  <c r="K15" i="6"/>
  <c r="J15" i="6"/>
  <c r="L14" i="6"/>
  <c r="K14" i="6"/>
  <c r="J14" i="6"/>
  <c r="K13" i="6"/>
  <c r="M11" i="6"/>
  <c r="L11" i="6"/>
  <c r="L10" i="6" s="1"/>
  <c r="K11" i="6"/>
  <c r="J11" i="6"/>
  <c r="J10" i="6" s="1"/>
  <c r="M10" i="6"/>
  <c r="K10" i="6"/>
  <c r="K11" i="5"/>
  <c r="K10" i="5"/>
  <c r="K9" i="5"/>
  <c r="M83" i="7"/>
  <c r="M67" i="7"/>
  <c r="M55" i="7"/>
  <c r="M43" i="7"/>
  <c r="M37" i="7"/>
  <c r="M11" i="7"/>
  <c r="M10" i="7" s="1"/>
  <c r="M108" i="7"/>
  <c r="L108" i="7"/>
  <c r="K108" i="7"/>
  <c r="J108" i="7"/>
  <c r="L107" i="7"/>
  <c r="K107" i="7"/>
  <c r="L106" i="7"/>
  <c r="K106" i="7"/>
  <c r="L105" i="7"/>
  <c r="K105" i="7"/>
  <c r="K104" i="7"/>
  <c r="L103" i="7"/>
  <c r="K103" i="7"/>
  <c r="L102" i="7"/>
  <c r="K102" i="7"/>
  <c r="L101" i="7"/>
  <c r="K101" i="7"/>
  <c r="J100" i="7"/>
  <c r="J99" i="7" s="1"/>
  <c r="M97" i="7"/>
  <c r="L97" i="7" s="1"/>
  <c r="K97" i="7" s="1"/>
  <c r="J97" i="7"/>
  <c r="K96" i="7"/>
  <c r="K95" i="7"/>
  <c r="K94" i="7"/>
  <c r="K93" i="7"/>
  <c r="K92" i="7"/>
  <c r="K91" i="7"/>
  <c r="K87" i="7" s="1"/>
  <c r="K90" i="7"/>
  <c r="K89" i="7"/>
  <c r="K88" i="7"/>
  <c r="L87" i="7"/>
  <c r="J87" i="7"/>
  <c r="J86" i="7" s="1"/>
  <c r="J83" i="7"/>
  <c r="K82" i="7"/>
  <c r="K81" i="7"/>
  <c r="K80" i="7"/>
  <c r="K79" i="7"/>
  <c r="K78" i="7"/>
  <c r="K77" i="7"/>
  <c r="K76" i="7"/>
  <c r="L75" i="7"/>
  <c r="L74" i="7" s="1"/>
  <c r="K75" i="7"/>
  <c r="K74" i="7" s="1"/>
  <c r="J75" i="7"/>
  <c r="J74" i="7" s="1"/>
  <c r="L67" i="7"/>
  <c r="K67" i="7"/>
  <c r="J67" i="7"/>
  <c r="K66" i="7"/>
  <c r="K65" i="7"/>
  <c r="K64" i="7"/>
  <c r="K63" i="7"/>
  <c r="K62" i="7"/>
  <c r="L61" i="7"/>
  <c r="L60" i="7" s="1"/>
  <c r="J61" i="7"/>
  <c r="J60" i="7" s="1"/>
  <c r="J55" i="7"/>
  <c r="K50" i="7"/>
  <c r="L49" i="7"/>
  <c r="L48" i="7" s="1"/>
  <c r="K49" i="7"/>
  <c r="K48" i="7" s="1"/>
  <c r="J49" i="7"/>
  <c r="J43" i="7"/>
  <c r="K42" i="7"/>
  <c r="K41" i="7"/>
  <c r="K38" i="7" s="1"/>
  <c r="K37" i="7" s="1"/>
  <c r="L40" i="7"/>
  <c r="K40" i="7"/>
  <c r="K39" i="7"/>
  <c r="L38" i="7"/>
  <c r="L37" i="7" s="1"/>
  <c r="J38" i="7"/>
  <c r="M30" i="7"/>
  <c r="M29" i="7"/>
  <c r="J30" i="7"/>
  <c r="J29" i="7"/>
  <c r="M24" i="7"/>
  <c r="J24" i="7"/>
  <c r="J19" i="7"/>
  <c r="L20" i="7"/>
  <c r="L19" i="7" s="1"/>
  <c r="K20" i="7"/>
  <c r="K19" i="7" s="1"/>
  <c r="J20" i="7"/>
  <c r="M17" i="7"/>
  <c r="M16" i="7" s="1"/>
  <c r="L17" i="7"/>
  <c r="K17" i="7"/>
  <c r="J17" i="7"/>
  <c r="J16" i="7"/>
  <c r="J13" i="7"/>
  <c r="J11" i="7" s="1"/>
  <c r="J10" i="7" s="1"/>
  <c r="L11" i="7"/>
  <c r="K11" i="7"/>
  <c r="G12" i="17"/>
  <c r="M11" i="5"/>
  <c r="M10" i="5" s="1"/>
  <c r="M9" i="5" s="1"/>
  <c r="I84" i="17" s="1"/>
  <c r="I11" i="14"/>
  <c r="I10" i="14"/>
  <c r="I9" i="14" s="1"/>
  <c r="I8" i="14" s="1"/>
  <c r="I7" i="14" s="1"/>
  <c r="K9" i="14"/>
  <c r="K8" i="14" s="1"/>
  <c r="J9" i="14"/>
  <c r="J8" i="14" s="1"/>
  <c r="J7" i="14" s="1"/>
  <c r="H9" i="14"/>
  <c r="H8" i="14" s="1"/>
  <c r="H7" i="14" s="1"/>
  <c r="L13" i="5"/>
  <c r="L11" i="5" s="1"/>
  <c r="L10" i="5" s="1"/>
  <c r="L9" i="5" s="1"/>
  <c r="J11" i="5"/>
  <c r="J10" i="5"/>
  <c r="J9" i="5" s="1"/>
  <c r="N52" i="17"/>
  <c r="M74" i="7"/>
  <c r="M60" i="7"/>
  <c r="M48" i="7"/>
  <c r="F12" i="17"/>
  <c r="G150" i="17"/>
  <c r="M19" i="7"/>
  <c r="F174" i="17"/>
  <c r="G137" i="17"/>
  <c r="F138" i="17"/>
  <c r="F137" i="17" s="1"/>
  <c r="F49" i="17"/>
  <c r="F46" i="17" s="1"/>
  <c r="I23" i="17"/>
  <c r="F17" i="17"/>
  <c r="F16" i="17"/>
  <c r="F85" i="17"/>
  <c r="F43" i="17"/>
  <c r="I118" i="17"/>
  <c r="G46" i="17"/>
  <c r="F127" i="17"/>
  <c r="F53" i="17"/>
  <c r="I52" i="17"/>
  <c r="F24" i="17"/>
  <c r="N23" i="17"/>
  <c r="G23" i="17"/>
  <c r="G15" i="17" s="1"/>
  <c r="F156" i="17"/>
  <c r="F150" i="17" s="1"/>
  <c r="F90" i="17"/>
  <c r="F70" i="17"/>
  <c r="F145" i="17"/>
  <c r="N15" i="17"/>
  <c r="N9" i="17" s="1"/>
  <c r="G9" i="17" l="1"/>
  <c r="L86" i="7"/>
  <c r="M15" i="7"/>
  <c r="M9" i="7" s="1"/>
  <c r="I126" i="17" s="1"/>
  <c r="F126" i="17" s="1"/>
  <c r="K9" i="6"/>
  <c r="K86" i="7"/>
  <c r="M9" i="6"/>
  <c r="I125" i="17" s="1"/>
  <c r="F84" i="17"/>
  <c r="F83" i="17" s="1"/>
  <c r="F82" i="17" s="1"/>
  <c r="I83" i="17"/>
  <c r="I82" i="17" s="1"/>
  <c r="J9" i="6"/>
  <c r="J48" i="7"/>
  <c r="L100" i="7"/>
  <c r="L99" i="7" s="1"/>
  <c r="L15" i="7" s="1"/>
  <c r="L9" i="7" s="1"/>
  <c r="S15" i="17"/>
  <c r="S9" i="17" s="1"/>
  <c r="Z15" i="17"/>
  <c r="Z9" i="17" s="1"/>
  <c r="Y15" i="17"/>
  <c r="Y9" i="17" s="1"/>
  <c r="P9" i="8"/>
  <c r="K35" i="8"/>
  <c r="K9" i="8" s="1"/>
  <c r="K61" i="8"/>
  <c r="O138" i="8"/>
  <c r="O137" i="8" s="1"/>
  <c r="J149" i="8"/>
  <c r="J137" i="8" s="1"/>
  <c r="J9" i="8" s="1"/>
  <c r="R12" i="17"/>
  <c r="O9" i="6"/>
  <c r="J37" i="7"/>
  <c r="J15" i="7" s="1"/>
  <c r="J9" i="7" s="1"/>
  <c r="I11" i="17"/>
  <c r="F11" i="17" s="1"/>
  <c r="K7" i="14"/>
  <c r="M15" i="17"/>
  <c r="M9" i="17" s="1"/>
  <c r="R137" i="17"/>
  <c r="K96" i="8"/>
  <c r="L138" i="8"/>
  <c r="L137" i="8" s="1"/>
  <c r="L9" i="8" s="1"/>
  <c r="N9" i="6"/>
  <c r="U125" i="17" s="1"/>
  <c r="N15" i="7"/>
  <c r="K61" i="7"/>
  <c r="K60" i="7" s="1"/>
  <c r="K15" i="7" s="1"/>
  <c r="K9" i="7" s="1"/>
  <c r="K76" i="8"/>
  <c r="U11" i="17"/>
  <c r="R11" i="17" s="1"/>
  <c r="L7" i="14"/>
  <c r="N9" i="7"/>
  <c r="U126" i="17" s="1"/>
  <c r="R126" i="17" s="1"/>
  <c r="O9" i="7"/>
  <c r="K100" i="7"/>
  <c r="K99" i="7" s="1"/>
  <c r="L9" i="6"/>
  <c r="R174" i="17"/>
  <c r="O9" i="8"/>
  <c r="U10" i="17" s="1"/>
  <c r="Q9" i="8"/>
  <c r="Q61" i="8"/>
  <c r="N138" i="8"/>
  <c r="N137" i="8" s="1"/>
  <c r="N9" i="8" s="1"/>
  <c r="I10" i="17" s="1"/>
  <c r="K149" i="8"/>
  <c r="K137" i="8" s="1"/>
  <c r="U83" i="17"/>
  <c r="U82" i="17" s="1"/>
  <c r="R84" i="17"/>
  <c r="R83" i="17" s="1"/>
  <c r="R82" i="17" s="1"/>
  <c r="E9" i="24"/>
  <c r="E8" i="24" s="1"/>
  <c r="P9" i="6"/>
  <c r="I174" i="17"/>
  <c r="S174" i="17"/>
  <c r="F10" i="17" l="1"/>
  <c r="R9" i="17"/>
  <c r="U124" i="17"/>
  <c r="U15" i="17" s="1"/>
  <c r="R125" i="17"/>
  <c r="R124" i="17" s="1"/>
  <c r="R15" i="17" s="1"/>
  <c r="R10" i="17"/>
  <c r="U9" i="17"/>
  <c r="I124" i="17"/>
  <c r="I15" i="17" s="1"/>
  <c r="I9" i="17" s="1"/>
  <c r="F9" i="17" s="1"/>
  <c r="F125" i="17"/>
  <c r="F124" i="17" s="1"/>
  <c r="F15" i="17" s="1"/>
</calcChain>
</file>

<file path=xl/sharedStrings.xml><?xml version="1.0" encoding="utf-8"?>
<sst xmlns="http://schemas.openxmlformats.org/spreadsheetml/2006/main" count="2812" uniqueCount="1368">
  <si>
    <t>Đơn vị: Triệu đồng</t>
  </si>
  <si>
    <t>TT</t>
  </si>
  <si>
    <t>Danh mục dự án</t>
  </si>
  <si>
    <t>Phân loại dự án</t>
  </si>
  <si>
    <t>Địa điểm XD</t>
  </si>
  <si>
    <t>Thời gian KC-HT</t>
  </si>
  <si>
    <t>Ghi chú</t>
  </si>
  <si>
    <t>Tổng số</t>
  </si>
  <si>
    <t>TỔNG CỘNG</t>
  </si>
  <si>
    <t>A</t>
  </si>
  <si>
    <t>THỰC HIỆN DỰ ÁN</t>
  </si>
  <si>
    <t>I</t>
  </si>
  <si>
    <t>Dự án tăng cường QL đất đai và cơ sở dữ liệu đất đai (VILG)</t>
  </si>
  <si>
    <t>B</t>
  </si>
  <si>
    <t>Dự án Mở rộng nâng cấp đô thị Việt Nam - Tiểu dự án thành phố Bến Tre, tỉnh Bến Tre</t>
  </si>
  <si>
    <t>TPBT</t>
  </si>
  <si>
    <t>II</t>
  </si>
  <si>
    <t>a)</t>
  </si>
  <si>
    <t>1</t>
  </si>
  <si>
    <t>Bình Đại</t>
  </si>
  <si>
    <t>2019-2023</t>
  </si>
  <si>
    <t>3</t>
  </si>
  <si>
    <t>Đầu tư xây dựng CSHT Khu Công nghiệp Phú Thuận</t>
  </si>
  <si>
    <t>Đầu tư xây dựng kết cấu hạ tầng Cụm công nghiệp, tiểu thủ công nghiệp Phong Nẫm</t>
  </si>
  <si>
    <t>Giồng Trôm</t>
  </si>
  <si>
    <t>III</t>
  </si>
  <si>
    <t>LĨNH VỰC NÔNG NGHIỆP &amp; PTNT</t>
  </si>
  <si>
    <t>Khu neo đậu tránh trú bão tàu cá  kết hợp cảng cá Ba Tri</t>
  </si>
  <si>
    <t>Ba Tri</t>
  </si>
  <si>
    <t>IV</t>
  </si>
  <si>
    <t>C</t>
  </si>
  <si>
    <t>2019-2021</t>
  </si>
  <si>
    <t>V</t>
  </si>
  <si>
    <t>Châu Thành</t>
  </si>
  <si>
    <t>b)</t>
  </si>
  <si>
    <t>Thành phố Bến Tre</t>
  </si>
  <si>
    <t>Trường THCS Tân Hội</t>
  </si>
  <si>
    <t>Thạnh Phú</t>
  </si>
  <si>
    <t>VI</t>
  </si>
  <si>
    <t>2</t>
  </si>
  <si>
    <t>Chỉnh trang khuôn viên Trụ sở Tỉnh ủy, Hội đồng nhân dân, Ủy ban nhân dân tỉnh</t>
  </si>
  <si>
    <t>2020-2022</t>
  </si>
  <si>
    <t>Chợ Lách</t>
  </si>
  <si>
    <t>VII</t>
  </si>
  <si>
    <t>VIII</t>
  </si>
  <si>
    <t>Phân cấp huyện - thành phố</t>
  </si>
  <si>
    <t>IX</t>
  </si>
  <si>
    <t>Chi phí thẩm định quyết toán</t>
  </si>
  <si>
    <t>X</t>
  </si>
  <si>
    <t>Đầu tư và hỗ trợ doanh nghiệp</t>
  </si>
  <si>
    <t>CHUẨN BỊ ĐẦU TƯ</t>
  </si>
  <si>
    <t>Dự án tái định cư khẩn cấp sạt lở bờ sông Bến Tre</t>
  </si>
  <si>
    <t>Mở rộng cầu tàu Cảng cá Bình Đại</t>
  </si>
  <si>
    <t>LĨNH VỰC CÔNG CỘNG</t>
  </si>
  <si>
    <t>ĐT.883 (đường vào cầu Rạch Miễu đến cầu An Hóa)</t>
  </si>
  <si>
    <t>Đường vào Khu tưởng niệm liệt sĩ Trần Văn Ơn (đoạn từ QL60 đến bến đò An Hóa)</t>
  </si>
  <si>
    <t>MCB</t>
  </si>
  <si>
    <t>Gia cố sạt lở đê Tân Bắc xã Phú Túc và đê Cồn Dơi xã Phú Đức huyện Châu Thành</t>
  </si>
  <si>
    <t>Nâng cấp mở rộng đường Nguyễn Thị Định, ĐH10 (đoạn từ đường Nguyễn Thị Định đến Bình thành)</t>
  </si>
  <si>
    <t>LĨNH VỰC Y TẾ - XÃ HỘI</t>
  </si>
  <si>
    <t>Tăng cường CSVC ngành Y tế</t>
  </si>
  <si>
    <t>Cải tạo, nâng cấp cơ sở hạ tầng và trang thiết bị Bệnh viện Y học cổ truyền tỉnh Bến Tre</t>
  </si>
  <si>
    <t>Trung tâm y tế huyện Mỏ Cày Bắc</t>
  </si>
  <si>
    <t>Dự án đầu tư xây dựng Trung tâm Bảo trợ xã hội tỉnh Bến Tre</t>
  </si>
  <si>
    <t>XI</t>
  </si>
  <si>
    <t>LĨNH VỰC VĂN HOÁ, THỂ THAO VÀ DU LỊCH</t>
  </si>
  <si>
    <t>XII</t>
  </si>
  <si>
    <t>LĨNH VỰC KHOA HỌC - CÔNG NGHỆ - THÔNG TIN TRUYỀN THÔNG</t>
  </si>
  <si>
    <t>Đầu tư xây dựng hạ tầng công nghệ thông tin phát triển chính quyền điện tử tỉnh Bến Tre (giai đoạn 1)</t>
  </si>
  <si>
    <t>XIII</t>
  </si>
  <si>
    <t xml:space="preserve">Tăng cường CSVC ngành Giáo dục Đào tạo lồng ghép hỗ trợ chương trình nông thôn mới </t>
  </si>
  <si>
    <t xml:space="preserve"> Trường THCS Thành phố Bến Tre</t>
  </si>
  <si>
    <t>Trường THCS Thạnh Hải</t>
  </si>
  <si>
    <t>Chủ đầu tư</t>
  </si>
  <si>
    <t>Trường PTCS Tân Mỹ</t>
  </si>
  <si>
    <t>Vốn đầu tư từ nguồn thu sử dụng đất</t>
  </si>
  <si>
    <t>Vốn đầu tư từ nguồn thu xổ số kiến thiết</t>
  </si>
  <si>
    <t>Vốn đầu tư  từ nguồn bội chi ngân sách địa phương</t>
  </si>
  <si>
    <t>Kế hoạch năm 2020</t>
  </si>
  <si>
    <t>Vốn chi đầu tư từ nguồn bội chi ngân sách địa phương</t>
  </si>
  <si>
    <t>E</t>
  </si>
  <si>
    <t>Mỏ Cày Nam</t>
  </si>
  <si>
    <t xml:space="preserve">Mỏ Cày Bắc </t>
  </si>
  <si>
    <t>Dự án Cấp nước sinh hoạt cho dân cư khu vực Cù Lao Minh trong điều kiện biến đổi khí hậu và nước biển dâng</t>
  </si>
  <si>
    <t xml:space="preserve">Chống chịu khí hậu tổng hợp và sinh kế bền vững Đồng bằng Sông Cửu Long (MD-ICRSL) WB9 </t>
  </si>
  <si>
    <t>V.1</t>
  </si>
  <si>
    <t>V.2</t>
  </si>
  <si>
    <t>XIV</t>
  </si>
  <si>
    <t>Trường Tiểu học Thạnh Ngãi 2</t>
  </si>
  <si>
    <t>Trường Tiểu học An Hóa</t>
  </si>
  <si>
    <t>Trường Mẫu giáo Tường Đa</t>
  </si>
  <si>
    <t>Trường Tiểu học xã Tường Đa</t>
  </si>
  <si>
    <t xml:space="preserve">Trường Trung học cơ sở Phan Triêm </t>
  </si>
  <si>
    <t xml:space="preserve">Hỗ trợ Chương trình Xây dựng Nông thôn mới </t>
  </si>
  <si>
    <t>BQLDA các công trình NNPTNT</t>
  </si>
  <si>
    <t>UBND huyện Thạnh Phú</t>
  </si>
  <si>
    <t>UBND huyện Châu Thành</t>
  </si>
  <si>
    <t>BQLDA các công trình Giao thông</t>
  </si>
  <si>
    <t>UBND huyện Bình Đại</t>
  </si>
  <si>
    <t>UBND huyện Chợ Lách</t>
  </si>
  <si>
    <t>UBND thành phố Bến Tre</t>
  </si>
  <si>
    <t>Sở Tài nguyên và Môi trường</t>
  </si>
  <si>
    <t>UBND huyện Giồng Trôm</t>
  </si>
  <si>
    <t>UBND huyện Mỏ Cày Bắc</t>
  </si>
  <si>
    <t>BQLDA công trình XD&amp;DD</t>
  </si>
  <si>
    <t>Sở TT&amp;TT</t>
  </si>
  <si>
    <t>Bệnh viện Nguyễn Đình Chiểu</t>
  </si>
  <si>
    <t>c)</t>
  </si>
  <si>
    <t>UBND huyện Mỏ Cày Nam</t>
  </si>
  <si>
    <t xml:space="preserve"> Đơn vị tính: Triệu đồng</t>
  </si>
  <si>
    <t>STT</t>
  </si>
  <si>
    <t>Mã dự án</t>
  </si>
  <si>
    <t>Năng lực thiết kế</t>
  </si>
  <si>
    <t>Tổng mức đầu tư được duyệt</t>
  </si>
  <si>
    <t>Số QĐ, ngày, tháng, năm phê duyệt</t>
  </si>
  <si>
    <t>Tổng mức 
đầu tư</t>
  </si>
  <si>
    <t>TỔNG SỐ</t>
  </si>
  <si>
    <t>2019-2020</t>
  </si>
  <si>
    <t>Cải tạo, sửa chữa</t>
  </si>
  <si>
    <t>Cải tạo, sửa chữa Bệnh viện đa khoa khu vực Cù Lao Minh</t>
  </si>
  <si>
    <t>2019 - 2021</t>
  </si>
  <si>
    <t>2126/QĐ-UBND ngày 03/6/2019</t>
  </si>
  <si>
    <t>Cải tạo, sửa chữa, mở rộng Khoa Nhi (cũ) để bố trí Khoa Tim mạch Bệnh viện Nguyễn Đình Chiểu</t>
  </si>
  <si>
    <t>THÀNH PHỐ BẾN TRE</t>
  </si>
  <si>
    <t>Trường Mầm non Đồng Khởi</t>
  </si>
  <si>
    <t>UBND thành phố Bến tre</t>
  </si>
  <si>
    <t>thành phố Bến tre</t>
  </si>
  <si>
    <t>05 nhóm lớp, các hạng mục phụ, thiết bị,</t>
  </si>
  <si>
    <t>783/QĐ-UBND ngày 24/4/2019</t>
  </si>
  <si>
    <t xml:space="preserve"> phòng học, phòng chức năng + HMP</t>
  </si>
  <si>
    <t>Trường Mầm non Trúc Giang</t>
  </si>
  <si>
    <t>Phường 2, TPBT</t>
  </si>
  <si>
    <t>185/QĐ-SXD ngày 31/10/2018</t>
  </si>
  <si>
    <t>HUYỆN CHÂU THÀNH</t>
  </si>
  <si>
    <t>Trường Tiểu học Trần Văn Ơn</t>
  </si>
  <si>
    <t>xã Phước Thạnh</t>
  </si>
  <si>
    <t>Trường Tiểu học An Khánh</t>
  </si>
  <si>
    <t>xã An Khánh</t>
  </si>
  <si>
    <t>Trường Mẫu giáo An Phước</t>
  </si>
  <si>
    <t>xã An Phước</t>
  </si>
  <si>
    <t>Trường THCS An Phước</t>
  </si>
  <si>
    <t>HUYỆN BÌNH ĐẠI</t>
  </si>
  <si>
    <t>Trường Tiểu học Nguyễn Thị Hoa</t>
  </si>
  <si>
    <t>xã Vang Quới Tây</t>
  </si>
  <si>
    <t>Trường Tiểu học Vang Quới Đông</t>
  </si>
  <si>
    <t>xã Vang Quới Đông</t>
  </si>
  <si>
    <t>Trường Tiểu học Thới Lai</t>
  </si>
  <si>
    <t>xã Thới Lai</t>
  </si>
  <si>
    <t>Trường Tiểu học Thạnh Trị</t>
  </si>
  <si>
    <t>xã Thạnh Trị</t>
  </si>
  <si>
    <t xml:space="preserve">06 phòng học lý thuyết các hạng mục phụ, thiết bị, </t>
  </si>
  <si>
    <t>xã Thạnh Phước</t>
  </si>
  <si>
    <t>Trường Tiểu học Thừa Đức</t>
  </si>
  <si>
    <t>Xã Thừa Đức</t>
  </si>
  <si>
    <t>2350/QĐ-UBND 30/10/2018</t>
  </si>
  <si>
    <t>HUYỆN GIỒNG TRÔM</t>
  </si>
  <si>
    <t>Trường THCS Châu Bình</t>
  </si>
  <si>
    <t>xã Châu Bỉnh</t>
  </si>
  <si>
    <t>03 phòng học lý thuyết + 11 phòng chức năng và hạng mục phụ</t>
  </si>
  <si>
    <t>Trường Tiểu học Hưng Nhượng</t>
  </si>
  <si>
    <t>Xã Hưng Nhượng</t>
  </si>
  <si>
    <t>Trường Tiểu học Tân Thanh</t>
  </si>
  <si>
    <t>xã Tân Thanh</t>
  </si>
  <si>
    <t>06 phòng học lý thuyết + 08 phòng chức năng và hạng mục phụ</t>
  </si>
  <si>
    <t>xã Thạnh Phú Đông</t>
  </si>
  <si>
    <t>HUYỆN BA TRI</t>
  </si>
  <si>
    <t>Trường THCS Thị Trấn Ba Tri</t>
  </si>
  <si>
    <t>thị trấn Ba Tri</t>
  </si>
  <si>
    <t>Trường Tiểu học An Hòa Tây</t>
  </si>
  <si>
    <t>UBND huyện Ba Tri</t>
  </si>
  <si>
    <t>xã An Hòa Tây</t>
  </si>
  <si>
    <t>Trường Tiểu học Tân Xuân 2</t>
  </si>
  <si>
    <t>xã Tân Xuân</t>
  </si>
  <si>
    <t>Trường Mẫu giáo Vĩnh Hòa</t>
  </si>
  <si>
    <t>xã Vĩnh Hòa</t>
  </si>
  <si>
    <t>Trường Tiểu học Vĩnh Hòa</t>
  </si>
  <si>
    <t>Trường Mẫu giáo An Phú Trung</t>
  </si>
  <si>
    <t>Xã An Phú Trung</t>
  </si>
  <si>
    <t>2297/QĐ-UBND ngày 24/10/2018</t>
  </si>
  <si>
    <t>Trường Tiểu học An Phú Trung</t>
  </si>
  <si>
    <t>7281774</t>
  </si>
  <si>
    <t>2298/QĐ-UBND ngày 24/10/2018</t>
  </si>
  <si>
    <t>Trường Mầm non Mỹ Chánh</t>
  </si>
  <si>
    <t>Xã Mỹ Chánh</t>
  </si>
  <si>
    <t>2295/QĐ-UBND ngày 24/10/2018</t>
  </si>
  <si>
    <t>Trường Tiểu học Mỹ Chánh</t>
  </si>
  <si>
    <t>2296/QĐ-UBND ngày 24/10/2018</t>
  </si>
  <si>
    <t>HUYỆN THẠNH PHÚ</t>
  </si>
  <si>
    <t>Trường THCS Thị Trấn Thạnh Phú</t>
  </si>
  <si>
    <t>Trường Tiểu học Mỹ An</t>
  </si>
  <si>
    <t>xã Mỹ An</t>
  </si>
  <si>
    <t>09 phòng học lý thuyết +02 phòng chức năng, các hạng mục phụ, thiết bị</t>
  </si>
  <si>
    <t>Trường Tiểu học Mỹ Hưng</t>
  </si>
  <si>
    <t>xã Mỹ Hưng</t>
  </si>
  <si>
    <t>04 phòng học lý thuyết +08 phòng chức năng, các hạng mục phụ, thiết bị</t>
  </si>
  <si>
    <t>Trường Tiểu học Hòa Lợi</t>
  </si>
  <si>
    <t>xã Hòa Lợi</t>
  </si>
  <si>
    <t>Trường Tiểu học An Qui</t>
  </si>
  <si>
    <t>xã An Qui</t>
  </si>
  <si>
    <t>06 phòng học lý thuyết +05 phòng chức năng, các hạng mục phụ, thiết bị</t>
  </si>
  <si>
    <t>Trường Mẫu giáo Phú Khánh</t>
  </si>
  <si>
    <t>Xã Phú Khánh</t>
  </si>
  <si>
    <t>Trường Tiểu học Huỳnh Thanh Mua</t>
  </si>
  <si>
    <t>06 phòng học lý thuyết +06 phòng chức năng, sửa 10 phòng, các hạng mục phụ, thiết bị</t>
  </si>
  <si>
    <t>Trường THCS Phú Khánh</t>
  </si>
  <si>
    <t>Xã Giao Thạnh</t>
  </si>
  <si>
    <t>Trường Tiểu học Giao Thạnh</t>
  </si>
  <si>
    <t>HUYỆN MỎ CÀY NAM</t>
  </si>
  <si>
    <t>Trường Mẫu giáo Cẩm Sơn</t>
  </si>
  <si>
    <t>UBND huyện MCN</t>
  </si>
  <si>
    <t>xã Cẩm Sơn</t>
  </si>
  <si>
    <t>Trường Mẫu  giáo Tân Hội</t>
  </si>
  <si>
    <t>xã Tân hội</t>
  </si>
  <si>
    <t>Trường Tiểu học Thành Thới A1</t>
  </si>
  <si>
    <t>xã Thành Thới A</t>
  </si>
  <si>
    <t>20 phòng học lý thuyết các hạng mục phụ, thiết bị</t>
  </si>
  <si>
    <t>BAN QLDA DÂN DỤNG VÀ CÔNG NGHIỆP</t>
  </si>
  <si>
    <t>Trường THCS Phước Mỹ Trung</t>
  </si>
  <si>
    <t>Trường TH Nhuận Phú Tân 2</t>
  </si>
  <si>
    <t>xã Nhuận Phú Tân</t>
  </si>
  <si>
    <t>Trường Tiểu học Minh Đức</t>
  </si>
  <si>
    <t>xã Minh Đức</t>
  </si>
  <si>
    <t>Trường THCS An hiệp</t>
  </si>
  <si>
    <t>Trường Tiểu học An Bình Tây</t>
  </si>
  <si>
    <t>Trường THCS Bình Thắng</t>
  </si>
  <si>
    <t>xã PhướcMỹ Trung</t>
  </si>
  <si>
    <t>Trường TH An Hiệp</t>
  </si>
  <si>
    <t>Toàn địa bàn tỉnh</t>
  </si>
  <si>
    <t>Mua sắm thiết bị dạy học</t>
  </si>
  <si>
    <t>2019-2022</t>
  </si>
  <si>
    <t>7610433</t>
  </si>
  <si>
    <t>7738080</t>
  </si>
  <si>
    <t>7290044</t>
  </si>
  <si>
    <t>7642439</t>
  </si>
  <si>
    <t>7744727</t>
  </si>
  <si>
    <t>7757009</t>
  </si>
  <si>
    <t>7735735</t>
  </si>
  <si>
    <t>7735736</t>
  </si>
  <si>
    <t>ĐVT: Triệu đồng</t>
  </si>
  <si>
    <t>Tên dự án/công trình</t>
  </si>
  <si>
    <t xml:space="preserve"> Chủ đầu tư</t>
  </si>
  <si>
    <t>Địa điểm</t>
  </si>
  <si>
    <t>Thời gian thực hiện</t>
  </si>
  <si>
    <t>Quyết định đầu tư</t>
  </si>
  <si>
    <t>Số quyết định</t>
  </si>
  <si>
    <t>Tổng mức đầu tư</t>
  </si>
  <si>
    <t>Tổng tất cả các nguồn vốn</t>
  </si>
  <si>
    <t>Trong đó: NS cấp tỉnh</t>
  </si>
  <si>
    <t>Tổng</t>
  </si>
  <si>
    <t>Tổng cộng</t>
  </si>
  <si>
    <t>cấp A</t>
  </si>
  <si>
    <t>Huyện Mỏ Cày Nam</t>
  </si>
  <si>
    <t>Công trình khởi công mới</t>
  </si>
  <si>
    <t>Xây dựng mới Trụ sở UBND xã Phú Khánh</t>
  </si>
  <si>
    <t>2020-2021</t>
  </si>
  <si>
    <t>Xây dựng trụ sở Ủy ban nhân dân xã Giao Thạnh</t>
  </si>
  <si>
    <t>Huyện Giồng Trôm</t>
  </si>
  <si>
    <t>Huyện Ba Tri</t>
  </si>
  <si>
    <t xml:space="preserve"> xã Vĩnh Hòa</t>
  </si>
  <si>
    <t>Xây dựng mới trụ sở Ủy ban nhân dân xã; Nhà văn hóa đa năng và các phòng chức năng xã Vĩnh Hòa</t>
  </si>
  <si>
    <t>Huyện Bình Đại</t>
  </si>
  <si>
    <t>Xây dựng mới Trụ sở Ủy ban nhân dân xã; Cải tạo, nâng cấp Nhà văn hóa xã và xây dựng 05 phòng chức năng xã Thạnh Phước</t>
  </si>
  <si>
    <t>Huyện Châu Thành</t>
  </si>
  <si>
    <t>xã An Hóa</t>
  </si>
  <si>
    <t xml:space="preserve">Nâng cấp, sửa chữa trụ sở Ủy ban nhân dân xã An Hóa và xây dựng mới Hội trường văn hóa xã, các phòng chức năng </t>
  </si>
  <si>
    <t>xã Tường Đa</t>
  </si>
  <si>
    <t>Xây dựng Trụ sở UBND xã Tường Đa</t>
  </si>
  <si>
    <t>Nâng cấp, mở rộng đường ĐX.01 (Lộ Chùa - Bình Khánh - Phú Long Phụng - Minh Đức), xã Phú Khánh</t>
  </si>
  <si>
    <t>Nâng cấp, mở rộng Đường ĐX.01 (Đường vào trung tâm xã Thạnh Phước), huyện Bình Đại</t>
  </si>
  <si>
    <t>Đường ĐX.01 (đoạn từ TL.885 đến giáp ranh xã Bảo Thuận), xã Vĩnh Hòa, Ba Tri</t>
  </si>
  <si>
    <t>xã Tân Thủy, 
Bảo Thuận</t>
  </si>
  <si>
    <t xml:space="preserve">Khen thưởng công trình phúc lợi cho các xã được công nhận xã đạt chuẩn nông thôn mới </t>
  </si>
  <si>
    <t>Vốn đầu tư từ nguồn tăng thu xổ số kiến thiết các năm trước chuyển sang</t>
  </si>
  <si>
    <t>2219/QĐ-UBND ngày 10/10/2019</t>
  </si>
  <si>
    <t>Trường TH Tân Phong</t>
  </si>
  <si>
    <t>Trường Mẫu giáo Tân Bình</t>
  </si>
  <si>
    <t>Trường Trung học cơ sở Tân Bình</t>
  </si>
  <si>
    <t>Trường Mầm non Hưng Khánh Trung A</t>
  </si>
  <si>
    <t>UBND huyện MCB</t>
  </si>
  <si>
    <t>HUYỆN MỎ CÀY BẮC</t>
  </si>
  <si>
    <t>xã Hưng Khánh Trung A</t>
  </si>
  <si>
    <t>xã Thạnh Ngãi</t>
  </si>
  <si>
    <t>7622717</t>
  </si>
  <si>
    <t>7685398</t>
  </si>
  <si>
    <t>7618751</t>
  </si>
  <si>
    <t>7573125</t>
  </si>
  <si>
    <t>7579280</t>
  </si>
  <si>
    <t>5 phòng học lý thuyết 5 phòng chức năng và các hạng mục phụ, thiết bị</t>
  </si>
  <si>
    <t>Trường mẫu giáo An Hóa</t>
  </si>
  <si>
    <t>xã Tân Bình</t>
  </si>
  <si>
    <t>Nâng cấp sửa chữa trụ sở UBND xã; sửa chữa Hội trường văn hóa xã thành Nhà văn hóa đa năng và xây dựng mới 05 phòng chức năng, xã Tân Bình</t>
  </si>
  <si>
    <t>Sửa chữa trụ sở UBND xã; Nâng cấp, sửa chữa Hội trường văn hóa xã thành Nhà văn hóa đa năng và xây dựng mới 05 phòng chức năng, xã Hưng Khánh Trung A</t>
  </si>
  <si>
    <t>Xây mới Trụ sở Ủy ban nhân dân xã, Hội trường văn hóa xã và các phòng chức năng xã Thới Lai</t>
  </si>
  <si>
    <t>Trường Tiểu học Hưng Khánh Trung A</t>
  </si>
  <si>
    <t xml:space="preserve">2 phòng học lý thuyết 13 phòng chức năng </t>
  </si>
  <si>
    <t>Đường Bờ Kênh xã Vang Quới Tây, huyện Bình Đại</t>
  </si>
  <si>
    <t>Vang Quới Tây</t>
  </si>
  <si>
    <t>Hỗ trợ đầu tư CSVC, Mua sắm trang thiết bị dạy học thuộc Kế hoạch số 1658/KH-UBND ngày 10/4/2019 về Chương trình sách Giáo khoa giáo dục phổ thông mới từ năm học 2020-2021 đến năm học 2024-2025</t>
  </si>
  <si>
    <t>Xây dựng CSHT khu TĐC phục vụ Khu Công nghiệp Phú Thuận</t>
  </si>
  <si>
    <t>Huyện Mỏ Cày Bắc</t>
  </si>
  <si>
    <t>Nâng cấp, sửa chữa trụ sở UBND xã; Nâng cấp, mở rộng Hội trường văn hóa xã thành Nhà văn hóa đa năng và xây dựng mới 05 phòng chức năng xã Minh Đức</t>
  </si>
  <si>
    <t>xã Phước Hiệp</t>
  </si>
  <si>
    <t>Nâng cấp, sửa chữa trụ sở UBND xã; Nâng cấp, sửa chữa Hội trường văn hóa xã thành Nhà văn hóa đa năng và xây dựng mới 05 phòng chức năng, xã Phước Hiệp</t>
  </si>
  <si>
    <t>202/QĐ-SXD, 31/10/2019</t>
  </si>
  <si>
    <t>Cấp B</t>
  </si>
  <si>
    <t>196/QĐ-SXD, 
31/10/2019</t>
  </si>
  <si>
    <t>2290/QĐ-UBND, 18/10/2019</t>
  </si>
  <si>
    <t>182/QĐ-SXD, 28/10/2019</t>
  </si>
  <si>
    <t>188/QĐ-SXD, 30/10/2019</t>
  </si>
  <si>
    <t>2367/QĐ-UBND, 28/10/2019</t>
  </si>
  <si>
    <t>Đường ĐX.01 (đoạn từ giáp xã Châu Hưng đến giáp xã Lộc Thuận), xã Thới Lai</t>
  </si>
  <si>
    <t>2424/QĐ-UBND, 31/10/2019</t>
  </si>
  <si>
    <t>192/QĐ-SXD, 31/10/2019</t>
  </si>
  <si>
    <t>2106/QĐ-UBND, 26/9/2019</t>
  </si>
  <si>
    <t>Đường liên xã Tân Thủy - Bảo Thuận, huyện Ba Tri</t>
  </si>
  <si>
    <t>452/QĐ-SGTVT,
 19/10/2019</t>
  </si>
  <si>
    <t>187/QĐ-SXD, 30/10/2019</t>
  </si>
  <si>
    <t>Trường Mẫu giáo Phước Hiệp</t>
  </si>
  <si>
    <t>2436/QĐ-UBND, 
31/10/2019</t>
  </si>
  <si>
    <t>Trường Tiểu học - THCS Phước Hiệp</t>
  </si>
  <si>
    <t>200/QĐ-SXD, 
31/10/2019</t>
  </si>
  <si>
    <t>2411/QĐ-UBND, 
30/10/2019</t>
  </si>
  <si>
    <t>2406/QĐ-UBND, 
30/10/2019</t>
  </si>
  <si>
    <t>2405/QĐ-UBND, 
30/10/2019</t>
  </si>
  <si>
    <t>195/QĐ-SXD, 
31/10/2019</t>
  </si>
  <si>
    <t>2439/QĐ-UBND,
 31/10/2019</t>
  </si>
  <si>
    <t>2437/QĐ-UBND,
 31/10/2019</t>
  </si>
  <si>
    <t>2438/QĐ-UBND,
 31/10/2019</t>
  </si>
  <si>
    <t>Trường Mẫu giáo Hoa Sen, xã Thới Lai</t>
  </si>
  <si>
    <t>UBND huyện
 Bình Đại</t>
  </si>
  <si>
    <t>194/QĐ-SXD, 
31/10/2019</t>
  </si>
  <si>
    <t>2103/QĐ-UBND, 26/9/2019</t>
  </si>
  <si>
    <t>162/QĐ-SXD, 09/10/2019</t>
  </si>
  <si>
    <t>1931/QĐ-UBND, 09/9/2019</t>
  </si>
  <si>
    <t>2102/QĐ-UBND, 26/9/2019</t>
  </si>
  <si>
    <t>2410/QĐ-UBND, 
30/10/2019</t>
  </si>
  <si>
    <t>2412/QĐ-UBND, 
30/10/2019</t>
  </si>
  <si>
    <t>1803/QĐ-UBND, 22/8/2019</t>
  </si>
  <si>
    <t>2341/QĐ-UBND, 24/10/2019</t>
  </si>
  <si>
    <t>178/QĐ-SXD, 28/10/2019</t>
  </si>
  <si>
    <t>2408/QĐ-UBND, 
30/10/2019</t>
  </si>
  <si>
    <t>2407/QĐ-UBND, 
30/10/2020</t>
  </si>
  <si>
    <t>2404/QĐ-UBND 30/10/2019</t>
  </si>
  <si>
    <t>186/QĐ-SXD 30/10/2019</t>
  </si>
  <si>
    <t>2397/QĐ-UB 30/10/2019</t>
  </si>
  <si>
    <t>187/QĐ-SXD 30/10/2019</t>
  </si>
  <si>
    <t>111/QĐ-UBND, 12/7/2019</t>
  </si>
  <si>
    <t>104/QĐ-UBND, 28/6/2019</t>
  </si>
  <si>
    <t>90/QĐ-SXD, 18/6/2019</t>
  </si>
  <si>
    <t>2347/QĐ-UBND ngày 30/10/2018</t>
  </si>
  <si>
    <t>2015/QĐ-UBND ngày 16/9/2019</t>
  </si>
  <si>
    <t>2014/QĐ-UBND ngày 16/9/2019</t>
  </si>
  <si>
    <t>1107/QĐ-UBND ngày 24/5/2019</t>
  </si>
  <si>
    <t>2389/QĐ-UBND ngày 29/10/2019</t>
  </si>
  <si>
    <t>2188/QĐ-UBND ngày 04/10/2019</t>
  </si>
  <si>
    <t>2328/QĐ-UBND ngày 23/10/2019</t>
  </si>
  <si>
    <t>2334/QĐ-UBND ngày 23/10/2019</t>
  </si>
  <si>
    <t>2333/QĐ-UBND ngày 23/10/2019</t>
  </si>
  <si>
    <t>2373/QĐ-UBND ngày 28/9/2019</t>
  </si>
  <si>
    <t>2413/QĐ-UBND ngày 31/10/2019</t>
  </si>
  <si>
    <t>2372/QĐ-UBND ngày 28/10/2019</t>
  </si>
  <si>
    <t>73/QĐ-SXD 31/6/2019</t>
  </si>
  <si>
    <t>14/QĐ-SXD 29/8/2019</t>
  </si>
  <si>
    <t>169/QĐ-SXD 14/10/2018</t>
  </si>
  <si>
    <t>2368/QĐ-UBND, 28/10/2019</t>
  </si>
  <si>
    <t>2356/QĐ-UBND ngày 28/10/2019</t>
  </si>
  <si>
    <t>189/QĐ-SXD, 31/10/2019</t>
  </si>
  <si>
    <t>193/QĐ-SXD, 31/10/2019</t>
  </si>
  <si>
    <t>4</t>
  </si>
  <si>
    <t>Xây dựng 10 cầu trên ĐT.883, huyện Bình Đại, tỉnh Bến Tre</t>
  </si>
  <si>
    <t>Đường từ cảng Giao Long đến đường Nguyễn Thị Định</t>
  </si>
  <si>
    <t>Kế hoạch năm 2021</t>
  </si>
  <si>
    <t>Tổng mức đầu tư 
được duyệt</t>
  </si>
  <si>
    <t>7834407</t>
  </si>
  <si>
    <t>7830941</t>
  </si>
  <si>
    <t>7830939</t>
  </si>
  <si>
    <t>TT Thạnh Phú</t>
  </si>
  <si>
    <t>7751048</t>
  </si>
  <si>
    <t>2021-2022</t>
  </si>
  <si>
    <t>Dự án mua sắm thiết bị dạy học tối thiểu lớp 2 cho các trường Tiểu học.</t>
  </si>
  <si>
    <t>Dự  án  mua  sắm  thiết  bị  dạy  học  tối  thiểu  lớp  6  cho  các  trường Trung học cơ sở.</t>
  </si>
  <si>
    <t>Dự án mua sắm thiết bị dạy học dùng chung cho lớp 2 các trường Tiểu học và lớp 6 cho các trường THCS trên địa bàn tỉnh.</t>
  </si>
  <si>
    <t>Mua sắm thiết bị dạy học dùng chung</t>
  </si>
  <si>
    <t>Lũy kế vốn đã bố trí từ khởi công hết kế hoạch 2020</t>
  </si>
  <si>
    <t>Kế hoạch
 năm 2021</t>
  </si>
  <si>
    <t>2021-2023</t>
  </si>
  <si>
    <t>Trường Mẫu giáo Thạnh Phong (điểm ấp Thạnh Hòa)</t>
  </si>
  <si>
    <t>Trường Tiểu học Thạnh Phong B</t>
  </si>
  <si>
    <t>Trường Tiểu học Thanh Tân</t>
  </si>
  <si>
    <t>xã Thạnh Phong</t>
  </si>
  <si>
    <t>Trường Mẫu giáo Ngãi Đăng</t>
  </si>
  <si>
    <t>Trường Tiểu học Ngãi Đăng</t>
  </si>
  <si>
    <t>Trường Tiểu học An Thạnh 2</t>
  </si>
  <si>
    <t>Trường Mẫu giáo Bình Khánh Đông</t>
  </si>
  <si>
    <t>Trường Tiểu học Bình Khánh Đông</t>
  </si>
  <si>
    <t>xã Bình Khánh</t>
  </si>
  <si>
    <t>xã Lộc Thuận</t>
  </si>
  <si>
    <t>Cải tạo,
 sữa chữa</t>
  </si>
  <si>
    <t>Trường Mẫu giáo Thạnh Phú Đông</t>
  </si>
  <si>
    <t>Trường Tiểu học Sơn Phú</t>
  </si>
  <si>
    <t>xã Sơn Phú</t>
  </si>
  <si>
    <t>xã An Hiệp</t>
  </si>
  <si>
    <t>7726098</t>
  </si>
  <si>
    <t>Trường THCS Thạnh Ngãi, huyện Mỏ Cày Bắc</t>
  </si>
  <si>
    <t>Nhà máy xử lý nước thải khu vực thị trấn Châu Thành</t>
  </si>
  <si>
    <t>Nâng cấp, mở rộng công viên Trần Văn Ơn</t>
  </si>
  <si>
    <t>Đầu tư xây dựng thư viện Nguyễn Đình Chiểu (thư viện tỉnh)</t>
  </si>
  <si>
    <t>Nội thất đền thờ - Nghĩa trang liệt sĩ tỉnh</t>
  </si>
  <si>
    <t>Cải tạo, sửa chữa Trường năng khiếu Thể dục Thể thao</t>
  </si>
  <si>
    <t>Trường Tiểu học 2 Thị trấn, huyện Mỏ Cày Nam</t>
  </si>
  <si>
    <t>Trường Cao Đẳng Bến Tre</t>
  </si>
  <si>
    <t>Dự án chuyển tiếp hoàn thành sau năm 2021</t>
  </si>
  <si>
    <t>Dự án chuyển tiếp hoàn thành năm 2021</t>
  </si>
  <si>
    <t>Dự án khởi công mới năm 2021</t>
  </si>
  <si>
    <t>10 phòng học lý thuyết +13 phòng chức năng</t>
  </si>
  <si>
    <t>15 phòng học lý thuyết +13 phòng chức năng</t>
  </si>
  <si>
    <t>HỖ TRỢ ĐẦU TƯ CƠ SỞ VẬT CHẤT</t>
  </si>
  <si>
    <t>12 phòng học + 14 phòng chức năng</t>
  </si>
  <si>
    <t>07 phòng học + 11 phòng chức năng</t>
  </si>
  <si>
    <t>06 phòng chức năng,  cải tạo phòng học hiện hữu</t>
  </si>
  <si>
    <t>9 phòng học + 19 phòng chức năng</t>
  </si>
  <si>
    <t>07 phòng học +12 phòng chức năng</t>
  </si>
  <si>
    <t>10 phòng học +16 phòng chức năng</t>
  </si>
  <si>
    <t>8 phòng học, 12 Phòng chức năng</t>
  </si>
  <si>
    <t>12 phòng học, 19 phòng chức năng</t>
  </si>
  <si>
    <t>07 phòng học + 11 phòng chức năng, các HMP</t>
  </si>
  <si>
    <t>12 phòng học lý thuyết +13 phòng chức năng, các HMP</t>
  </si>
  <si>
    <t>12 phòng học + 16 phòng chức năng  các hạng mục phụ</t>
  </si>
  <si>
    <t xml:space="preserve">Xây dựng 10 phòng học; sửa chữa 05 phòng học thành 05 phòng chức năng; </t>
  </si>
  <si>
    <t>10 phòng học lý thuyết + 11 phòng chức năng và các HMP</t>
  </si>
  <si>
    <t>08 phòng học lý thuyết + 11 phòng chức năng và các HMP</t>
  </si>
  <si>
    <t>18 phòng học lý thuyết +19 phòng chức năng, các HMP</t>
  </si>
  <si>
    <t>08 phòng học lý thuyết +13 phòng chức năng, các HMP</t>
  </si>
  <si>
    <t>06 phòng học +10 phòng chức năng, các HMP</t>
  </si>
  <si>
    <t>Xây mới 11 phòng học, 11 phòng chức năng, xây dựng các HMP</t>
  </si>
  <si>
    <t>Xây dựng 9 phòng học, 11 phòng chức năng, xây dựng các HMP</t>
  </si>
  <si>
    <t>Xây dựng mới 16 phòng chức năng, xây dựng các HMP</t>
  </si>
  <si>
    <t>xã
 Thanh Tân</t>
  </si>
  <si>
    <t>Các dự án chuyển tiếp hoàn thành năm 2021</t>
  </si>
  <si>
    <t>05 phòng học, sửa 12 phòng học +8 phòng chức năng, các hạng mục phụ</t>
  </si>
  <si>
    <t>08 phòng học lý thuyết +13 phòng chức năng, các hạng mục phụ</t>
  </si>
  <si>
    <t>Xã 
Mỹ Thạnh</t>
  </si>
  <si>
    <t>07 phòng học lý thuyết +13 phòng chức năng, các HMP</t>
  </si>
  <si>
    <t>15 phòng học lý thuyết + 16 phòng chức năng, các HMP</t>
  </si>
  <si>
    <t>Trường Mẫu giáo Giao Thạnh</t>
  </si>
  <si>
    <t>05 phòng họct +09 phòng chức năng, các hạng mục phụ, thiết bị</t>
  </si>
  <si>
    <t>181/QĐ-SXD, 28/10/2019</t>
  </si>
  <si>
    <t xml:space="preserve">Xây dựng mới 07 phòng học, 10 phòng chức năng, xây dựng các HMP </t>
  </si>
  <si>
    <t>15 phòng học lý thuyết +02 phòng chức năng, các HMP</t>
  </si>
  <si>
    <t>17 phòng học lý thuyết +06 phòng chức năng, các HMP</t>
  </si>
  <si>
    <t>Xây mới 08 phòng học; cải tạo, sửa chữa khối lớp học hiện tại thành 10 phòng chức năng</t>
  </si>
  <si>
    <t>Trường Trung học cơ sở Thới Lai</t>
  </si>
  <si>
    <t>1119/QĐ-UBND ngày 15/5/2020</t>
  </si>
  <si>
    <t>16 phòng lý thuyết + 05 phòng chức năng</t>
  </si>
  <si>
    <t>10 phòng lý thuyết + 13 phòng chức năng</t>
  </si>
  <si>
    <t>16 phòng lý thuyết + 09 phòng chức năng</t>
  </si>
  <si>
    <t>20 phòng lý thuyết + 13phòng chức năng</t>
  </si>
  <si>
    <t>18 phòng lý thuyết + 16 phòng chức năng</t>
  </si>
  <si>
    <t>24 phòng lý thuyết + 13 phòng chức năng</t>
  </si>
  <si>
    <t>13 phòng lý thuyết + 16 phòng chức năng</t>
  </si>
  <si>
    <t>điểm chính 05 phòng học +02 phòng chức năng, điểm lẻ 05 phòng học và các HMP</t>
  </si>
  <si>
    <t>Cải tạo, 
sửa chữa</t>
  </si>
  <si>
    <t>xã An Bình Tây</t>
  </si>
  <si>
    <t>xã Bình Thắng</t>
  </si>
  <si>
    <t>xã 
Sơn Đông</t>
  </si>
  <si>
    <t>14 nhóm lớp,
 14 phòng chức năng</t>
  </si>
  <si>
    <t>Đầu tư thiết bị phim trường thời sự, văn nghệ chuẩn HD</t>
  </si>
  <si>
    <t>Đầu tư xe truyền hình lưu động</t>
  </si>
  <si>
    <t>Cải tạo, sửa chữa trụ sở các ban đảng Tỉnh ủy</t>
  </si>
  <si>
    <t>Trạm kiểm soát biên phòng Hàm  Luông</t>
  </si>
  <si>
    <t>Trụ sở làm việc Ban CHQS và nhà ở dân quân xã, phường thị trấn (giai đoạn 2)</t>
  </si>
  <si>
    <t>Mở rộng kho đạn tỉnh</t>
  </si>
  <si>
    <t>Trường bắn Bộ CHQS tỉnh</t>
  </si>
  <si>
    <t xml:space="preserve"> Doanh trại Đội cảnh sát phòng cháy, chữa cháy và cứu nạn, cứu hộ huyện Ba Tri</t>
  </si>
  <si>
    <t>Trung tâm Y tế huyện Bình Đại</t>
  </si>
  <si>
    <t>Bệnh viện Y học cổ truyền tỉnh Bến Tre (giai đoạn 2)</t>
  </si>
  <si>
    <t>Lũy kế vốn đã bố trí từ khởi công đến hết kế hoạch 2020</t>
  </si>
  <si>
    <t>Trung tâm y tế huyện Chợ Lách</t>
  </si>
  <si>
    <t>Nâng cấp, sửa chữa Trung tâm y tế huyện Giồng Trôm</t>
  </si>
  <si>
    <t>Trung tâm y tế huyện Thạnh Phú</t>
  </si>
  <si>
    <t>Trung tâm y tế huyện Châu Thành</t>
  </si>
  <si>
    <t>Bệnh viện đa khoa huyện Ba Tri</t>
  </si>
  <si>
    <t>Bệnh viện Đa khoa Cù Lao Minh</t>
  </si>
  <si>
    <t>Nâng cấp, cải tạo, sửa chữa các khoa Nội tổng hợp, Nội thần kinh - Nội tiết, Tai mũi họng, Đông y.</t>
  </si>
  <si>
    <t>Xây mới Khu chạy thận nhân tạo</t>
  </si>
  <si>
    <t xml:space="preserve">Cải tạo, sửa chữa, mở rộng Liên khoa Ngoại tổng quát, chấn thương chỉnh hình – phục hồi chức năng, ung bướu, mắt, răng – hàm – mặt Bệnh viện Nguyễn Đình Chiểu </t>
  </si>
  <si>
    <t>Đầu tư CSHT phục vụ kêu gọi đầu tư huyện Châu Thành tỉnh Bến Tre (giai đoạn 2)</t>
  </si>
  <si>
    <t>Cơ sở hạ tầng thiết yếu phòng, chống cháy rừng đặc dụng xã Thạnh Phong và xã Thạnh Hải huyện Thạnh Phú (giai đoạn 2)</t>
  </si>
  <si>
    <t>Xây dựng hệ thống xử lý nước thải phục vụ  cảng cá Ba Tri, tỉnh Bến Tre</t>
  </si>
  <si>
    <t>Xây dựng hệ thống thoát nước vỉa hè cây xanh chiếu sáng trên tuyến QL60 (đoạn đường dẫn vào cầu Rạch Miễu)</t>
  </si>
  <si>
    <t>Cầu Yên Hào, xã Thới Thuận</t>
  </si>
  <si>
    <t>Cầu liên xã Lương Phú - Lương Hòa</t>
  </si>
  <si>
    <t>Xây dựng cầu Chợ huyện Ba Tri</t>
  </si>
  <si>
    <t>Cầu Ba Tư trên tuyến đê biển Bình Đại</t>
  </si>
  <si>
    <t>Dự án chuyển tiếp hoàn thành trong năm 2021</t>
  </si>
  <si>
    <t>Khu hành chính xã Tân Phú</t>
  </si>
  <si>
    <t>Khu hành chính xã Phước Thạnh</t>
  </si>
  <si>
    <t>Khu hành chính xã Phước Ngãi</t>
  </si>
  <si>
    <t>Khu hành chính xã  Đại Hòa Lộc</t>
  </si>
  <si>
    <t>Khu hành chính xã Phước Mỹ Trung</t>
  </si>
  <si>
    <t>Công an tỉnh</t>
  </si>
  <si>
    <t>Bệnh viện NĐC</t>
  </si>
  <si>
    <t>Cải tạo, sửa chữa khoa sản - Bệnh viện Nguyễn Đình Chiểu</t>
  </si>
  <si>
    <t>230/QĐ-SXD ngày 30/10/2019</t>
  </si>
  <si>
    <t>7678581</t>
  </si>
  <si>
    <t>Tên Dự án</t>
  </si>
  <si>
    <t>Thời gian KC - HT</t>
  </si>
  <si>
    <t>QĐ phê duyệt dự án/ QĐ phê duyệt QTDAHT</t>
  </si>
  <si>
    <t>Vốn đầu tư KB đã thanh toán</t>
  </si>
  <si>
    <t>Dự án hoàn thành đã quyết toán nhưng chưa tất toán</t>
  </si>
  <si>
    <t>Cầu Ông Kèo</t>
  </si>
  <si>
    <t>2017 - 2020</t>
  </si>
  <si>
    <t>2840/QĐ-SGTVT ngày 31/10/2016</t>
  </si>
  <si>
    <t>259/QĐ-SXD ngày 18/10/2016</t>
  </si>
  <si>
    <t>Hệ thống xử lý nước thải làng nghề Bình Thắng (Khắc phục ô nhiễm và cải thiện môi trường làng nghề Bình Thắng)</t>
  </si>
  <si>
    <t>168/QĐ-UBND ngày 23/01/2017</t>
  </si>
  <si>
    <t>Lũy kế vốn đã bố trí từ khởi công đến KH 2020</t>
  </si>
  <si>
    <t xml:space="preserve">Trong đó : Kế hoạch năm 2020 </t>
  </si>
  <si>
    <t>Công trình chuyển tiếp</t>
  </si>
  <si>
    <t>7834430</t>
  </si>
  <si>
    <t>197/QĐ-SXD,
 31/10/2019; 258/QĐ-SXD, 17/6/2020</t>
  </si>
  <si>
    <t>7830326</t>
  </si>
  <si>
    <t>Hạng mục cầu, cống, cọc tiêu, biển báo trên đường ĐX.04, xã An Hiệp</t>
  </si>
  <si>
    <t>Xã An Hiệp</t>
  </si>
  <si>
    <t>Hạng mục cống, cọc tiêu, biển báo trên đường ĐX.02, xã An Hóa</t>
  </si>
  <si>
    <t>Xã An Hóa</t>
  </si>
  <si>
    <t>Hạng mục cống, cọc tiêu, biển báo trên đường ĐX.02, xã Qưới Thành</t>
  </si>
  <si>
    <t>Xã Quới Thành</t>
  </si>
  <si>
    <t>Hạng mục cống, cọc tiêu, biển báo trên đường ĐX.02, xã Phú An Hòa</t>
  </si>
  <si>
    <t>Xã Phú An Hòa</t>
  </si>
  <si>
    <t>Hạng mục cầu, cống, cọc tiêu, biển báo trên đường ĐX.02, xã An Khánh</t>
  </si>
  <si>
    <t>Xã An Khánh</t>
  </si>
  <si>
    <t>Hạng mục cầu, cống, cọc tiêu, biển báo trên đường ĐX.01, xã Sơn Hòa</t>
  </si>
  <si>
    <t>Xã Sơn Hòa</t>
  </si>
  <si>
    <t>Hạng mục cầu, cống, cọc tiêu, biển báo trên đường ĐX.05, xã Phước Thạnh</t>
  </si>
  <si>
    <t>Xã Phước Thạnh</t>
  </si>
  <si>
    <t>Hạng mục cống, cọc tiêu, biển báo trên đường ĐX.01, xã Tiên Long</t>
  </si>
  <si>
    <t>Xã Tiên Long</t>
  </si>
  <si>
    <t>Hạng mục cống, cọc tiêu, biển báo trên đường ĐX.03, xã Tân Phú</t>
  </si>
  <si>
    <t>Xã Tân Phú</t>
  </si>
  <si>
    <t>Hạng mục cầu, cống  cọc tiêu, biển báo đường ĐX.02 (Đoạn 1 từ giáp thị trấn Châu Thành đến tổ NDTQ số 2 ấp Phước Tự; Đoạn 2 từ cầu lò vôi đến giáp lộ 364) - giai đoạn 2, xã An Khánh</t>
  </si>
  <si>
    <t>Hạng mục cầu, biển báo trên ĐX.05 (Từ QL.57B đến giáp đường ĐX.04), xã Giao Long; Hạng mục biển báo trên ĐX.06 đường liên xã Phú Đức - Phú Túc (Từ cầu Phú Long đến giáp cầu Miễu Trắng), xã Phú Đức</t>
  </si>
  <si>
    <t xml:space="preserve"> Xã Giao Long và Xã Phú Đức </t>
  </si>
  <si>
    <t>Hạng mục cống, cọc tiêu, biển báo trên ĐX.05 (Đoạn 1 từ cổng chào ấp Phước Trạch đến Huỳnh Tấn Phát, Đoạn 2 từ nhà ông Nguyễn Hữu Đức đến ngã ba Cây Mít ấp Phú Thạnh)  - giai đoạn 2, xã  Phước Thạnh</t>
  </si>
  <si>
    <t>7796470</t>
  </si>
  <si>
    <t>7796181</t>
  </si>
  <si>
    <t>7796182</t>
  </si>
  <si>
    <t>Hạng mục cầu, cống trên đường ĐX.04, xã Tân Phong</t>
  </si>
  <si>
    <t>Xã Tân Phong</t>
  </si>
  <si>
    <t>7798858</t>
  </si>
  <si>
    <t>7798857</t>
  </si>
  <si>
    <t>158/QĐ-SXD, 04/10/2019; 216/QĐ-UBND, 06/5/2020</t>
  </si>
  <si>
    <t>7808660</t>
  </si>
  <si>
    <t>7828566</t>
  </si>
  <si>
    <t>7824992</t>
  </si>
  <si>
    <t>Hạng mục cầu, cống, cọc tiêu, biển báo trên Đường ĐX.02 (Đường vào trung tâm xã Long Định), xã Long Định</t>
  </si>
  <si>
    <t>Xã Long Định</t>
  </si>
  <si>
    <t>Hạng mục cầu, cống, cọc tiêu, biển báo trên ĐX.01 (Đường vào trung tâm xã Lộc Thuận, đoạn từ giáp UBND xã Lộc Thuận đến giáp sông Cửa Đại ), xã Lộc Thuận</t>
  </si>
  <si>
    <t>Xã Lộc Thuận</t>
  </si>
  <si>
    <t>Hạng mục cầu, cống, cọc tiêu, biển báo trên ĐX.04 (Đường Tập đoàn 2, ấp Bình Thới 3 từ QL.57B đến đê ven sông Cửa Đại), xã Bình Thới</t>
  </si>
  <si>
    <t>Xã Bình Thới</t>
  </si>
  <si>
    <t>Hạng mục cầu, cống, cọc tiêu, biển báo trên ĐX.02 (Đoạn từ giáp đất ông Phan Văn Khỏe đến giáp đất Ông Bùi Đình Ngân), xã Bình Thắng; Hạng mục biển báo, cọc tiêu trên đường ĐX.04 (Đoạn từ trạm y tế xã đến ngã 3 Chín Tranh), xã Định Trung</t>
  </si>
  <si>
    <t>Xã Bình Thắng và Xã Định Trung</t>
  </si>
  <si>
    <t>7811883</t>
  </si>
  <si>
    <t>7799030</t>
  </si>
  <si>
    <t>7819442</t>
  </si>
  <si>
    <t>Hạng mục cầu, biển báo trên đường ĐX.01 (ĐH.10 đến cầu Kênh Điều), xã Tân Xuân; Hạng mục biển báo: ĐX.01 (đoạn từ ĐH.16 đến Đường ĐX.03), xã Bảo Thuận; ĐX.05 (Từ ĐH.DK.04 đến ĐH.14), xã Phú Ngãi; ĐX.04 (Từ ĐA.02 đến nhánh rẽ ĐX.03), xã Phú Lễ;  ĐX.01 (Từ ĐH.12 đến ĐX.03), xã Mỹ Thạnh</t>
  </si>
  <si>
    <t>Xã Tân Xuân; Xã Bảo Thuận; Xã Phú Ngãi; Xã Phú Lễ; Xã Mỹ Thạnh</t>
  </si>
  <si>
    <t>Hạng mục cầu, biển báo trên đường ĐX.02 (Đoạn từ ĐH.DK.03 đến cầu Bến huyện), xã An Hiệp</t>
  </si>
  <si>
    <t>Hạng mục cầu, cống, biển báo trên đường ĐX.08 (Từ ĐH.14 đến đường ĐX.02)</t>
  </si>
  <si>
    <t>Xã An Đức</t>
  </si>
  <si>
    <t>Hạng mục cầu, biển báo trên đường ĐX.07 (Từ ĐX.02 đến đê Hàm Luông), An Ngãi Tây</t>
  </si>
  <si>
    <t>Xã An Ngãi Tây</t>
  </si>
  <si>
    <t>500/QĐ-SGTVT, 14/9/2020</t>
  </si>
  <si>
    <t>Hạng mục cầu, biển báo trên đường ĐX.03 (từ ĐH.DK.05 đến lộ An Đức), xã Tân Mỹ</t>
  </si>
  <si>
    <t>Xã Tân Mỹ</t>
  </si>
  <si>
    <t>Hạng mục cầu, biển báo trên đường ĐX.03 (Từ ĐH.14 đến cầu Bờ Chùa), xã Phú Lễ; Hạng mục biển báo trên Đường ĐX.11 (Từ ĐX.07 đến ĐX.08), xã Tân Hưng; Hạng mục biển báo trên Đường ĐX.03 (Từ QL.57C đến ĐH.01), xã An Bình Tây.</t>
  </si>
  <si>
    <t>Xã Phú Lễ,  Xã Tân Hưng; Xã An Bình Tây</t>
  </si>
  <si>
    <t xml:space="preserve">Công trình chuyển tiếp </t>
  </si>
  <si>
    <t>7826801</t>
  </si>
  <si>
    <t xml:space="preserve">191/QĐ-SXD, 31/10/2019; 336/QĐ-SXD, 20/8/2020 </t>
  </si>
  <si>
    <t>7826800</t>
  </si>
  <si>
    <t>190/QĐ-SXD, 31/10/2019; 279/QĐ-SXD, 30/6/2020</t>
  </si>
  <si>
    <t>xã Hòa Lộc</t>
  </si>
  <si>
    <t>Hạng mục cầu, biển báo, cọc tiêu trên đường  ĐX.04 (đoạn từ ĐH.41 đến giáp lộ bờ Dừa), xã Hưng Khánh Trung A</t>
  </si>
  <si>
    <t>Xã Hưng Khánh Trung A</t>
  </si>
  <si>
    <t>Hạng mục cầu, biển báo, cọc tiêu trên đường  ĐX.02 (đoạn từ ĐH.19 đến ĐH.18; đoạn từ Trụ sở ấp Giồng giữa đến ĐH.19), xã Nhuận Phú Tân</t>
  </si>
  <si>
    <t>Xã Nhuận Phú Tân</t>
  </si>
  <si>
    <t>Hạng mục cầu, cống, biển báo trên Đường ĐX.03 (Đoạn từ ĐH.21 đến nhà ông Trương Văn Của), xã Nhuận Phú Tân</t>
  </si>
  <si>
    <t>Hạng mục cống,  biển báo, cọc tiêu trên đường  ĐX.02 (Đoạn từ Trường Tiểu học Thanh Tân 1 đến nhà ông Lê Minh Hoàng), xã Thanh Tân</t>
  </si>
  <si>
    <t>Xã Thanh Tân</t>
  </si>
  <si>
    <t>Hạng mục cầu, biển báo, cọc tiêu trên đường ĐX.04 (đoạn từ nhà ông Ba Phát đến cổng chào ấp Đông An), xã Hòa Lộc</t>
  </si>
  <si>
    <t>Xã Hòa Lộc</t>
  </si>
  <si>
    <t>Hạng mục cống, biển báo, cọc tiêu trên đường  ĐX.06 (Cầu Chùa Gia Hưng - cổng Đình Tân Ngãi đi Tân Phú Tây), xã Thạnh Ngãi</t>
  </si>
  <si>
    <t>Xã Thạnh Ngãi</t>
  </si>
  <si>
    <t>Hạng mục cầu, cống trên ĐX.05, xã Khánh Thạnh Tân</t>
  </si>
  <si>
    <t>Xã Khánh Thạnh Tân</t>
  </si>
  <si>
    <t>Hạng mục cầu, cống, cọc tiêu, biển báo trên đường ĐX.04 (Đoạn từ QL.57 - xã Tân Hội)</t>
  </si>
  <si>
    <t>Xã Tân Bình</t>
  </si>
  <si>
    <t xml:space="preserve">Hạng mục cống, cọc tiêu, biển báo trên đường (ĐX.06) đoạn từ ngã tư UBND xã đến ngã ba Giác Minh, xã Phú Mỹ </t>
  </si>
  <si>
    <t>Xã Phú Mỹ</t>
  </si>
  <si>
    <t>Hạng mục cầu, cống, cọc tiêu và biển báo trên đường liên xã Phước Mỹ trung - Tân Phú Tây (ĐX.04) từ ĐH.HK.38 đến giáp xã Tân Phú Tây</t>
  </si>
  <si>
    <t>Xã Phước Mỹ Trung</t>
  </si>
  <si>
    <t>201/QĐ-SXD, 31/10/2019; 234/QĐ-SXD 25/5/2020</t>
  </si>
  <si>
    <t>xã Ngãi Đăng</t>
  </si>
  <si>
    <t>Hạng mục cầu Bình Phú, xã Cẩm Sơn</t>
  </si>
  <si>
    <t>Xã Cẩm Sơn</t>
  </si>
  <si>
    <t>Hạng mục cầu, biển báo trên Đường ĐX.01 (Đoạn từ QL.57C đến ĐX.02), xã Long Mỹ</t>
  </si>
  <si>
    <t>Xã Long Mỹ</t>
  </si>
  <si>
    <t>Hạng mục cầu, cống, biển báo, cọc tiêu trên đường ĐX.03, xã Sơn Phú; Hạng mục biển báo, cọc tiêu: ĐX.03, xã Hưng Lễ; ĐX.01 (đoạn từ Nghĩa Trang cũ đến cầu Cái Sơn), xã Thuận Điền; ĐX.02 (đường lộ Giồng Bà Mén), xã Tân Hào</t>
  </si>
  <si>
    <t>Xã Sơn Phú; Xã Hưng Lễ; Xã Thuận Điền; Xã Tân Hào</t>
  </si>
  <si>
    <t>Hạng mục cầu, cọc tiêu, biển báo trên ĐX.04, xã Long Mỹ</t>
  </si>
  <si>
    <t>Hạng mục cầu, cọc tiêu, biển báo trên ĐX.03, xã Thuận Điền</t>
  </si>
  <si>
    <t>Xã Thuận Điền</t>
  </si>
  <si>
    <t>Hạng mục cống, cọc tiêu, biển báo trên ĐX.04, xã Hưng Lễ; Hạng mục cống, cọc tiêu, biển báo trên ĐX.04, xã Hưng Nhượng; Hạng mục cọc tiêu, biển báo trên ĐX.02, xã Tân Thanh</t>
  </si>
  <si>
    <t>Xã Hưng Lễ, Xã Hưng Nhượng, Xã Tân Thanh</t>
  </si>
  <si>
    <t>Hạng mục cầu, cọc tiêu, biển báo trên ĐX.02 (Đoạn từ ĐT.885 đến cầu Ba Vong), xã Lương Hòa</t>
  </si>
  <si>
    <t>Xã Lương Hòa</t>
  </si>
  <si>
    <t xml:space="preserve">Hạng mục cống, cọc tiêu, biển báo trên ĐX.01 (Đoạn từ cầu Đông Ngô đến nhà ông Lê Thanh Hùng), xã Bình Hòa; Hạng mục cọc tiêu, biển báo trên ĐX.02 (Đoạn từ ĐH.DK.30 đến cầu Đìa Mới), xã Phước Long; Hạng mục cọc tiêu, biển báo trên ĐX.03 (Đoạn từ đường liên xã Mỹ Thạnh - Thuận Điền đến ĐA.07), xã Mỹ Thạnh </t>
  </si>
  <si>
    <t>Xã Bình Hòa, Xã Phước Long, Xã Mỹ Thạnh</t>
  </si>
  <si>
    <t>i</t>
  </si>
  <si>
    <t>Đường ĐX.05 (Đoạn 1 từ cổng chào ấp Phước Trạch đến Huỳnh Tấn Phát, Đoạn 2 từ nhà ông Nguyễn Hữu Đức đến ngã ba Cây Mít ấp Phú Thạnh) - giai đoạn 2, xã Phước Thạnh</t>
  </si>
  <si>
    <t>UBND xã Phước Thạnh</t>
  </si>
  <si>
    <t>64/QĐ-UBND, 9/4/2020</t>
  </si>
  <si>
    <t>ii</t>
  </si>
  <si>
    <t>Đường ĐX 02 (Từ Quốc lộ 60 đến ranh xã Thành Thới A), xã Thành Thới B</t>
  </si>
  <si>
    <t>UBND xã Thành Thới B</t>
  </si>
  <si>
    <t>Xã Thành Thới B</t>
  </si>
  <si>
    <t>124/QĐ-UBND, 13/4/2020</t>
  </si>
  <si>
    <t>Hỗ trợ Bến tàu du lịch thành phố Bến Tre</t>
  </si>
  <si>
    <t>UBND TPBT</t>
  </si>
  <si>
    <t>2020 - 2021</t>
  </si>
  <si>
    <t>Trường Mẫu giáo Tân Thiềng</t>
  </si>
  <si>
    <t>Đầu tư hạ tầng kỹ thuật vùng nuôi tôm biển ứng dụng công nghệ cao huyện Bình Đại</t>
  </si>
  <si>
    <t>Nâng cấp gia cố chống sạt lở đê bao cồn Tam Hiệp</t>
  </si>
  <si>
    <t>Các dự án hoàn thành, bàn giao, đưa vào sử dụng đến ngày 31/12/2020</t>
  </si>
  <si>
    <t>Hồ chứa nước ngọt huyện Ba Tri</t>
  </si>
  <si>
    <t>Công trình ngăn mặn lưu vực cống Thủ Cửu</t>
  </si>
  <si>
    <t>Dự án Hạ tầng thiết yếu ổn định đời sống dân cư Phường 8, xã Phú Hưng thành phố Bến Tre</t>
  </si>
  <si>
    <t>Hệ thống cống kiểm soát mặn tại các huyện Ba Tri, Mỏ cày Nam và Chợ Lách</t>
  </si>
  <si>
    <t>Củng cố, nâng cấp và bổ sung khép kín tuyến dê biển huyện Bình Đại, tỉnh Bến Tre</t>
  </si>
  <si>
    <t>huyện Bình Đại</t>
  </si>
  <si>
    <t>Gia cố chống sạt lở bờ sông khu vực xã Mỹ Thạnh An, Thành phố Bến Tre</t>
  </si>
  <si>
    <t>Đê bao ngăn mặn ven sông Hàm Luông (đoạn từ cống Sơn Đốc 2 đến cống Cái Mít)</t>
  </si>
  <si>
    <t>Hạ tầng thiết yếu hỗ trợ phát triển vùng cây ăn trái hoa kiểng khu vực Mỏ Cày Bắc và huyện Chợ Lách</t>
  </si>
  <si>
    <t>Đầu tư xây dựng cơ sở hạ tầng phục vụ phát triển vùng cây ăn trái khu vực xã Sơn Định - Vĩnh Bình - Phú Phụng, huyện Chợ Lách</t>
  </si>
  <si>
    <t>Dự án Hạ tầng thiết yếu ổn định đời sống dân cư Phường 8, xã Phú Hưng thành phố Bến Tre (giai đoạn 2)</t>
  </si>
  <si>
    <t>Xây dựng đê bao ngăn mặn kết hợp đường giao thông nối liền các huyện biển Bình Đại, Ba Tri, Thạnh Phú</t>
  </si>
  <si>
    <t>Đường giao thông kết hợp đê bao ngăn mặn liên huyện Mỏ Cày Nam - Thạnh Phú, tỉnh Bến Tre</t>
  </si>
  <si>
    <t>Cầu Rạch Vong</t>
  </si>
  <si>
    <t>Đường Bắc Nam phục vụ khu công nghiệp Phú Thuận và Cụm công nghiệp Phong Nẫm (ĐT.DK.08) liên huyện Bình Đại - Giồng Trôm</t>
  </si>
  <si>
    <t>Cầu Ba Lai trên đường DK.08 liên huyện Bình Đại - Giồng Trôm</t>
  </si>
  <si>
    <t>Trung tâm chính trị hành chính huyện Mỏ Cày Nam</t>
  </si>
  <si>
    <t>Vốn đầu tư theo các Chương trình mục tiêu</t>
  </si>
  <si>
    <t>Vốn nước ngoài</t>
  </si>
  <si>
    <t>F</t>
  </si>
  <si>
    <t>Vốn cân đối ngân sách Địa phương</t>
  </si>
  <si>
    <t>Nâng cấp, mở rộng đường huyện 26 (đường vào Trung tâm xã Hòa Lợi)</t>
  </si>
  <si>
    <t>Dự án CSHT khu công nghiệp Giao Long (giai đoạn 2)</t>
  </si>
  <si>
    <t>7288141</t>
  </si>
  <si>
    <t>Công trình Thí điểm nâng cấp, cải tạo công trình trạm xử lý phân bùn thải bể tự hoại thành phố Bến Tre</t>
  </si>
  <si>
    <t>2019 - 2020</t>
  </si>
  <si>
    <t>Bảo tàng tỉnh Bến Tre</t>
  </si>
  <si>
    <t>UBND 
huyện Ba Tri</t>
  </si>
  <si>
    <t>UBND 
huyện Châu Thành</t>
  </si>
  <si>
    <t>UBND 
huyện Bỉnh Đại</t>
  </si>
  <si>
    <t>Thu hồi tạm ứng ngân sách tỉnh</t>
  </si>
  <si>
    <t>Dự án hoàn thành trước ngày 31/12/2020</t>
  </si>
  <si>
    <t>Trường THPT Nhuận Phú Tân</t>
  </si>
  <si>
    <t>MUA SẮM THIẾT BỊ DẠY HỌC</t>
  </si>
  <si>
    <t>Trường THCS Ba Mỹ</t>
  </si>
  <si>
    <t>HUYỆN CHỢ LÁCH</t>
  </si>
  <si>
    <t>Trường Mầm non Vĩnh Hòa.</t>
  </si>
  <si>
    <t>7781791</t>
  </si>
  <si>
    <t>171/QĐ-SXD 31/10/2018</t>
  </si>
  <si>
    <t>Trường Tiểu học Hòa Nghĩa B</t>
  </si>
  <si>
    <t>7778523</t>
  </si>
  <si>
    <t>Xã Hòa Nghĩa</t>
  </si>
  <si>
    <t>176/QĐ-SXD 31/10/2018</t>
  </si>
  <si>
    <t xml:space="preserve">Dự án khởi công mới năm 2021 </t>
  </si>
  <si>
    <t>Đường vào Trung tâm xã Phú Long</t>
  </si>
  <si>
    <t>Đường huyện 04, huyện Châu Thành</t>
  </si>
  <si>
    <t>Cầu Đập Lá, xã Phước Mỹ Trung, huyện Mỏ Cày Bắc</t>
  </si>
  <si>
    <t>Xây dựng đường Đê Tây, huyện Bình Đại (đoạn từ giáp xã Châu Hưng đến Thạnh Trị)</t>
  </si>
  <si>
    <t>Thu hồi tạm ứng ngân sách Trung ương</t>
  </si>
  <si>
    <t>Đối ứng vốn ngân sách tỉnh sau khi nhà đầu tư hỗ trợ vốn đầu tư</t>
  </si>
  <si>
    <t>7751454</t>
  </si>
  <si>
    <t>1124622</t>
  </si>
  <si>
    <t>7592372</t>
  </si>
  <si>
    <t>7838241</t>
  </si>
  <si>
    <t>7781258</t>
  </si>
  <si>
    <t>1050987</t>
  </si>
  <si>
    <t>7027463</t>
  </si>
  <si>
    <t>7027269</t>
  </si>
  <si>
    <t>7659364</t>
  </si>
  <si>
    <t>7728881</t>
  </si>
  <si>
    <t>7598727</t>
  </si>
  <si>
    <t>7816788</t>
  </si>
  <si>
    <t>7812398</t>
  </si>
  <si>
    <t>Đối ứng vốn ngân sách Trung ương</t>
  </si>
  <si>
    <t>7623948</t>
  </si>
  <si>
    <t>7736385</t>
  </si>
  <si>
    <t>7543564</t>
  </si>
  <si>
    <t>7736037</t>
  </si>
  <si>
    <t>Sở KHĐT</t>
  </si>
  <si>
    <t>2018 - 2021</t>
  </si>
  <si>
    <t>Quy hoạch tổng thể Bảo tồn, tôn tạo và phát huy giá trị các di tích quốc gia đặc biệt trên địa bàn tỉnh Bến Tre</t>
  </si>
  <si>
    <t>Sở VHTTDL</t>
  </si>
  <si>
    <t>2527/QĐ-UBND ngày 24/8/2020</t>
  </si>
  <si>
    <t>Đồ án điều chỉnh cục bộ quy hoạch chi tiết tỷ lệ 1/2000 Khu công nghiệp Phú Thuận</t>
  </si>
  <si>
    <t>2018 - 2020</t>
  </si>
  <si>
    <t>4903/UBND-TCĐT ngày 18/10/2018</t>
  </si>
  <si>
    <t>Đồ án điều chỉnh cục bộ quy hoạch chi tiết tỷ lệ 1/2000 Khu tái định cư và nhà ở công nhân phục vụ Khu công nghiệp Phú Thuận</t>
  </si>
  <si>
    <t>2399/QĐ-UBND ngày 30/10/2019</t>
  </si>
  <si>
    <t>Hồ sơ cắm mốc giới theo quy hoạch xây dựng đối với Đồ án điều chỉnh quy hoạch chi tiết tỷ lệ 1/2000 Khu tái định cư và nhà ở công nhân phục vụ Khu công nghiệp Phú Thuận</t>
  </si>
  <si>
    <t>2106/QĐ-UBND ngày 28/8/2020</t>
  </si>
  <si>
    <t>7785398</t>
  </si>
  <si>
    <t>Nâng cấp tuyến đê Bảy Đầm kết hợp đường giao thông xã An Điền</t>
  </si>
  <si>
    <t>Nâng cấp mở rộng đường huyện 25 (đoạn từ ngã tư nhà thờ Thạnh Phú đến UBND xã Mỹ Hưng)</t>
  </si>
  <si>
    <t>iii</t>
  </si>
  <si>
    <t>Đường ĐX.02 (Đoạn từ ĐT.885 đến cầu Ba Vong),  xã Lương Hòa</t>
  </si>
  <si>
    <t>UBND xã Lương Hòa</t>
  </si>
  <si>
    <t>100/QĐ-UBND, 8/4/2020</t>
  </si>
  <si>
    <t>7446887</t>
  </si>
  <si>
    <t>Đo đạc bản đồ địa chính 2,75 tỷ đồng; Phân bổ 7,425 tỷ đồng vào Quỹ phát triển đất của Tỉnh theo Quyết định số 11/2019/QĐ-UBND ngày 08/3/2019 của Ủy ban nhân dân tỉnh; Phân bổ 17,325 tỷ đồng hỗ trợ cho dự án Đầu tư CSHT phục vụ kêu gọi đầu tư huyện Châu Thành tỉnh Bến Tre (giai đoạn 2)</t>
  </si>
  <si>
    <t xml:space="preserve"> Quỹ phát triển đất của Tỉnh; Đầu tư phát triển quỹ đất và đo đạc bản đồ địa chính</t>
  </si>
  <si>
    <t>Đường giao thông vào Khu neo đậu tránh trú bão kết hợp cảng cá Ba Tri</t>
  </si>
  <si>
    <t>CSHT phục vụ du lịch các xã ven sông Tiền (giai đoạn 2)</t>
  </si>
  <si>
    <t>Tiếp tục triển khai giai đoạn 1 (Đoạn 1: từ xã An Khánh đến xã Phú Đức) và triển khai tiếp giai đoạn 2 của dự án</t>
  </si>
  <si>
    <t>Bệnh viện Đa khoa tỉnh Bến Tre</t>
  </si>
  <si>
    <t>LĨNH VỰC CÔNG NGHIỆP</t>
  </si>
  <si>
    <t xml:space="preserve"> LĨNH VỰC GIAO THÔNG VẬN TẢI</t>
  </si>
  <si>
    <t>LĨNH VỰC Y TẾ</t>
  </si>
  <si>
    <t>LĨNH VỰC XÃ HỘI</t>
  </si>
  <si>
    <t>LĨNH VỰC GIÁO DỤC VÀ ĐÀO TẠO</t>
  </si>
  <si>
    <t>LĨNH VỰC QUẢN LÝ NHÀ NƯỚC - ĐẢNG ĐOÀN THỂ</t>
  </si>
  <si>
    <t>LĨNH VỰC AN NINH  - QUỐC PHÒNG</t>
  </si>
  <si>
    <t>7726104</t>
  </si>
  <si>
    <t>7779654</t>
  </si>
  <si>
    <t>7310575</t>
  </si>
  <si>
    <t>7659400</t>
  </si>
  <si>
    <t>d)</t>
  </si>
  <si>
    <t>Trường THCS Tân Hưng, huyện Ba Tri</t>
  </si>
  <si>
    <t>7682111</t>
  </si>
  <si>
    <t>xã Tân Hưng, huyện Ba Tri</t>
  </si>
  <si>
    <t>8 PH, 16 PCN</t>
  </si>
  <si>
    <t>2216/QĐ-UBND ngày 16/10/2018</t>
  </si>
  <si>
    <t>Trường THCS Bùi Sĩ Hùng, huyện Bình Đại</t>
  </si>
  <si>
    <t>13 phòng học, 16 phòng chức năng</t>
  </si>
  <si>
    <t>2018-2021</t>
  </si>
  <si>
    <t>2342/QĐ-UBND 30/10/2018</t>
  </si>
  <si>
    <t xml:space="preserve">TỔNG CỘNG </t>
  </si>
  <si>
    <t>Thu hồi tạm ứng ngân sách tỉnh (chuyển từ tạm ứng sang cấp phát)</t>
  </si>
  <si>
    <t>7562140</t>
  </si>
  <si>
    <t>7760662</t>
  </si>
  <si>
    <t>xã An Thạnh</t>
  </si>
  <si>
    <t>7592369</t>
  </si>
  <si>
    <t>7595847</t>
  </si>
  <si>
    <t>7575329</t>
  </si>
  <si>
    <t>Dự án Đầu tư xây dựng công trình ĐH.173 đoạn từ Nghĩa trang liệt sĩ huyện Châu Thành đến Tượng đài Tiểu đoàn 516, liên huyện Châu Thành - Giồng Trôm - Ba Tri</t>
  </si>
  <si>
    <t>Vốn ngân sách Trung ương bổ sung có mục tiêu</t>
  </si>
  <si>
    <t>Giá trị  quyết toán được duyệt</t>
  </si>
  <si>
    <t xml:space="preserve">Bố trí vốn kế hoạch để tất toán, quyết toán, thanh toán nợ khối lượng các công trình hoàn thành </t>
  </si>
  <si>
    <t xml:space="preserve"> ĐVT: Triệu đồng</t>
  </si>
  <si>
    <t>Vốn đầu tư trong cân đối theo tiêu chí, định mức quy định tại Quyết định số 26/2020/QĐ-TTg</t>
  </si>
  <si>
    <t>GPMB dự án Đồn biên phòng Cổ Chiên 602 - BCH biên phòng tỉnh Bến Tre</t>
  </si>
  <si>
    <t xml:space="preserve">Bộ Chỉ huy Bộ đội biên phòng tỉnh </t>
  </si>
  <si>
    <t>Bộ CHQS tỉnh</t>
  </si>
  <si>
    <t>Đài PTTH tỉnh</t>
  </si>
  <si>
    <t>Trường Mầm non Hoạ Mi, thành phố Bến Tre</t>
  </si>
  <si>
    <t>BIỂU TỔNG HỢP</t>
  </si>
  <si>
    <t>5</t>
  </si>
  <si>
    <t>Khu hành chính xã Tân Xuân</t>
  </si>
  <si>
    <t>Mua sắm Trang thiết bị, doanh cụ cho Sở Chỉ huy Biên phòng tỉnh</t>
  </si>
  <si>
    <t>Đầu tư xây dựng cơ sở hạ tầng Cụm công nghiệp Tân Thành Bình, huyện Mỏ Cày Bắc</t>
  </si>
  <si>
    <t>7833631</t>
  </si>
  <si>
    <t>7815369</t>
  </si>
  <si>
    <t>Vốn đầu tư  đề nghị bổ sung kế hoạch năm 2021</t>
  </si>
  <si>
    <t>Sở VHTT&amp;DL</t>
  </si>
  <si>
    <t>Bộ CH BĐBP tỉnh</t>
  </si>
  <si>
    <t>Trung tâm Y tế huyện Ba Tri</t>
  </si>
  <si>
    <t>Trường Mầm non Sơn Phú</t>
  </si>
  <si>
    <t>Bệnh viện đa khoa tỉnh Bến Tre (giai đoạn 2)</t>
  </si>
  <si>
    <t>Nhà làm việc các sở, ngành tỉnh (tòa nhà số 2)</t>
  </si>
  <si>
    <t>Hoàn thiện đường nội bộ Trụ sở công an tỉnh Bến Tre</t>
  </si>
  <si>
    <t>Sở GTVT</t>
  </si>
  <si>
    <t>Đầu tư xây dựng Đường từ cảng Giao Long đến Khu công nghiệp Phú Thuận (ĐT.DK.07) liên huyện Châu Thành – Bình Đại</t>
  </si>
  <si>
    <t>Ban Quản lý các khu Công nghiệp</t>
  </si>
  <si>
    <t>Tuyến tránh Phước Mỹ Trung</t>
  </si>
  <si>
    <t>Xây dựng Cầu Châu Ngao</t>
  </si>
  <si>
    <t>Trung tâm văn hóa thể thao huyện Giồng Trôm</t>
  </si>
  <si>
    <t>Đường giao thông kết hợp đê chống lũ, xăm nhập mặn các xã Tân Thành Bình  - Thạnh Ngãi - Phú Mỹ</t>
  </si>
  <si>
    <t xml:space="preserve">BQLDA phát triển hạ tầng các khu công nghiệp </t>
  </si>
  <si>
    <t>Trường Mẫu giáo Thanh Tân</t>
  </si>
  <si>
    <t>Trường Tiểu học Hòa Lộc</t>
  </si>
  <si>
    <t xml:space="preserve">xã Hòa Lộc </t>
  </si>
  <si>
    <t>Trường Trung học cơ sở Hòa Lộc</t>
  </si>
  <si>
    <t>Trường Mẫu giáo Hưng Lễ</t>
  </si>
  <si>
    <t>xã 
Hưng Lễ</t>
  </si>
  <si>
    <t>Trường Tiểu học Hưng Lễ</t>
  </si>
  <si>
    <t>Trường THCS Hưng Lễ</t>
  </si>
  <si>
    <t>UBND 
Ba Tri</t>
  </si>
  <si>
    <t>Trường Mầm non Mỹ Thạnh</t>
  </si>
  <si>
    <t>Trường Tiểu học Mỹ Thạnh</t>
  </si>
  <si>
    <t>Trường Trung học cơ sở Mỹ Thạnh</t>
  </si>
  <si>
    <t>Trường THCS Trần Hữu Nghiệp</t>
  </si>
  <si>
    <t>xã Tân Thuỷ</t>
  </si>
  <si>
    <t>Trường Mầm non Tân Phong</t>
  </si>
  <si>
    <t>xã
 Tân Phong</t>
  </si>
  <si>
    <t>Trường Trung học cơ sở Tân Phong</t>
  </si>
  <si>
    <t>xã 
Tân Phong</t>
  </si>
  <si>
    <t>Trường Mầm non An Thạnh</t>
  </si>
  <si>
    <t>Trường Tiểu học Phong Điền</t>
  </si>
  <si>
    <t>414/QĐ-UBND, 08/3/2019</t>
  </si>
  <si>
    <t>Trường Tiểu học Đỗ Nghĩa Trọng</t>
  </si>
  <si>
    <t xml:space="preserve">Trường Tiểu học Võ Văn Lân </t>
  </si>
  <si>
    <t>xã 
Vĩnh Hòa</t>
  </si>
  <si>
    <t>xã Mỹ Chánh</t>
  </si>
  <si>
    <t>phòng học, phòng chức năng, các hạng mục phụ</t>
  </si>
  <si>
    <t>167/QĐ-SXD, 26/10/2018</t>
  </si>
  <si>
    <t>02 phòng học, 07 phòng chức năng</t>
  </si>
  <si>
    <t>18 phòng chức năng</t>
  </si>
  <si>
    <t>12 phòng chức năng, Sửa chữa 8 PH hiện hữu thành 10 phòng chức năng</t>
  </si>
  <si>
    <t>10 phòng học, 11 phòng chức năng</t>
  </si>
  <si>
    <t>4 phòng học, 11phòng chức năng, nâng cấp, sửa chữa 11 PH, 6 phòng chức năng</t>
  </si>
  <si>
    <t>Sửa chữa 02 phòng học</t>
  </si>
  <si>
    <t>02 phòng chức năng, cải tạo 12 phòng học</t>
  </si>
  <si>
    <t>14 phòng học, 16 phòng chức năng</t>
  </si>
  <si>
    <t xml:space="preserve">11 phòng học, 2 phòng chức năng, cải tạo 13 phòng học </t>
  </si>
  <si>
    <t>01 phòng học, 02 phòng chức năng</t>
  </si>
  <si>
    <t>16 phòng học, 11 phòng chức năng</t>
  </si>
  <si>
    <t>5 phòng học, 01 phòng chức năng</t>
  </si>
  <si>
    <t>8 phòng học, 11 phòng chức năng</t>
  </si>
  <si>
    <t>8 phòng học, cải tạo hội trường</t>
  </si>
  <si>
    <t>13 phòng học, 21 phòng chức năng</t>
  </si>
  <si>
    <t>Đối ứng nhà tài trợ</t>
  </si>
  <si>
    <t>24 phòng học lý thuyết +19 phòng chức năng, các HMP</t>
  </si>
  <si>
    <t>6 phòng học lý thuyết +10 phòng chức năng, các HMP</t>
  </si>
  <si>
    <t>10 phòng học lý thuyết +14 phòng chức năng, các HMP</t>
  </si>
  <si>
    <t>Xây dựng 13 phòng học, 14 phòng chức năng, xây dựng các HMP</t>
  </si>
  <si>
    <t>Xây dựng 10 phòng học, 02 phòng chức năng, xây dựng các HMP</t>
  </si>
  <si>
    <t>Xây dựng 7 phòng học, 02 phòng chức năng, sửa chữa 02 phòng học thành 03 phòng chức năng; các HMP</t>
  </si>
  <si>
    <t>Xây dựng 17 phòng chức năng, nhà đa năng; cải tạo 03 phòng học thành 04 phòng chức năng; sơn sửa dãy 10 phòng học; các HMP</t>
  </si>
  <si>
    <t>Xây dựng 07 phòng học, 13 phòng chức năng, cải tạo 01 phòng học thành 01 phòng chức năng;  các HMP</t>
  </si>
  <si>
    <t>Xây dựng 04 phòng học, 13 phòng chức năng;  các HMP</t>
  </si>
  <si>
    <t>Xây dựng 05 phòng học, 15 phòng chức năng;  các HMP</t>
  </si>
  <si>
    <t>Xây dựng 09 phòng học, 06 phòng chức năng; cải tạo 07 phòng chức năng; các HMP</t>
  </si>
  <si>
    <t>Xây dựng 12 phòng học, 20 phòng chức năng; cải tạo 07 phòng học, 03 phòng chức năng; các HMP</t>
  </si>
  <si>
    <t>Xây dựng 12 phòng học, 26 phòng chức năng; các HMP</t>
  </si>
  <si>
    <t>Lộ Tân Bắc (ĐH.DK.19)</t>
  </si>
  <si>
    <t>Sửa chữa, nâng cấp trường Trung học cơ sở Đỗ Nghĩa Trọng</t>
  </si>
  <si>
    <t>Đường làng nghề, huyện Mỏ  Cày Nam</t>
  </si>
  <si>
    <t>Chi trả nợ gốc 104 triệu đồng</t>
  </si>
  <si>
    <t>Bệnh viện Lao và Phổi</t>
  </si>
  <si>
    <t>Bệnh viện Tâm thần</t>
  </si>
  <si>
    <t>Xây dựng hồ chứa nước ngọt Lạc Địa xã Phú Lể huyện Ba Tri</t>
  </si>
  <si>
    <t>Hỗ trợ đối ứng với ngân sách thành phố Bến Tre</t>
  </si>
  <si>
    <t>Xây dựng nơi tạm giữ phương tiện thủy, tang vật vi phạm</t>
  </si>
  <si>
    <t>Nhà văn hóa trung tâm tỉnh Bến Tre</t>
  </si>
  <si>
    <t>2629/QĐ-UBND ngày 13/10/2020</t>
  </si>
  <si>
    <t>Vay tồn ngân kho bạc nhà nước</t>
  </si>
  <si>
    <t xml:space="preserve">Vay tồn ngân kho bạc nhà nước </t>
  </si>
  <si>
    <t>H</t>
  </si>
  <si>
    <t>Vay bổ sung vốn GPMB cho Khu CN Phú Thuận</t>
  </si>
  <si>
    <t>Đường vào Trung tâm xã An Hóa</t>
  </si>
  <si>
    <t>Đường từ cầu Đập xã Hưng Nhượng đến bến đò xã Hưng Lễ đi huyện Thạnh Phú  (ĐT.DK.09)</t>
  </si>
  <si>
    <t>Đường vào Trung tâm xã Tam Hiệp, huyện Bình Đại</t>
  </si>
  <si>
    <t>Cầu Tân Mỹ</t>
  </si>
  <si>
    <t>Cải tạo, sửa chữa Trụ sở Ủy ban nhân dân tỉnh (giai đoạn 2)</t>
  </si>
  <si>
    <t>Đường ĐX.03 (Điểm đầu giáp ĐX.01 điểm cuối giáp ĐHDK.13), xã An Hóa</t>
  </si>
  <si>
    <t>7819961</t>
  </si>
  <si>
    <t>453/QĐ-SGTVT, 30/10/2019</t>
  </si>
  <si>
    <t>Đường ĐX.04 (Đầu giáp ĐHDK.13 cuối giáp ĐX.01), xã An Hóa</t>
  </si>
  <si>
    <t>7819959</t>
  </si>
  <si>
    <t>454/QĐ-SGTVT, 30/10/2019</t>
  </si>
  <si>
    <t>Xây dựng 02 cống trên tuyến đường ĐA.01 (điểm đầu giáp ĐHĐK.13, điểm cuối giáp ĐX.02), xã An Hóa</t>
  </si>
  <si>
    <t>7820038</t>
  </si>
  <si>
    <t>445/QĐ-SGTVT, 28/10/2019</t>
  </si>
  <si>
    <t>Đường ĐA.03 (Điểm đầu giáp ĐH.04 điểm cuối giáp ĐX.02), xã An Hóa</t>
  </si>
  <si>
    <t>7819964</t>
  </si>
  <si>
    <t>cấp B</t>
  </si>
  <si>
    <t>444/QĐ-SGTVT, 28/10/2019</t>
  </si>
  <si>
    <t>Đường ĐX.01 (Điểm đầu giáp QL.57C điểm cuối giáp Chợ Thạnh Hưng), xã Tường Đa</t>
  </si>
  <si>
    <t>7826925</t>
  </si>
  <si>
    <t>446/QĐ-SGTVT, 28/10/2019</t>
  </si>
  <si>
    <t>Đường ĐX.03 (Điểm đầu giáp ĐH.01 điểm cuối giáp QL.57C), xã Tường Đa</t>
  </si>
  <si>
    <t>7819751</t>
  </si>
  <si>
    <t>447/QĐ-SGTVT, 28/10/2019</t>
  </si>
  <si>
    <t>Đường ĐX.04 (Điểm đầu giáp ĐH.01 điểm cuối giáp Đê Ba Lai), xã Tường Đa</t>
  </si>
  <si>
    <t>7820018</t>
  </si>
  <si>
    <t>448/QĐ-SGTVT, 28/10/2019</t>
  </si>
  <si>
    <t>Xây mới hội trường văn hóa xã và các phòng chức năng, xã Tường Đa</t>
  </si>
  <si>
    <t>7834436</t>
  </si>
  <si>
    <t>198/QĐ-SXD,
 31/10/2019</t>
  </si>
  <si>
    <t>Nâng cấp, mở rộng đường ĐX.02 (Phú Hòa - Minh Đức), xã Phú Khánh</t>
  </si>
  <si>
    <t>7796468</t>
  </si>
  <si>
    <t>404/QĐ-SGTVT, 15/10/2019</t>
  </si>
  <si>
    <t>Đường ĐA.04 Đường lộ Cầu Tàu bờ tây (đoạn Cầu Phú Hòa đến giáp xã Đại Điền), xã Phú Khánh</t>
  </si>
  <si>
    <t>7796469</t>
  </si>
  <si>
    <t xml:space="preserve"> cấp B</t>
  </si>
  <si>
    <t>400/QĐ-SGTVT, 9/10/2019</t>
  </si>
  <si>
    <t>2526/QĐ-SGTVT, 30/9/2016; 41/QĐ-SGTVT, 17/01/2020</t>
  </si>
  <si>
    <t>Nâng cấp, mở rộng Đường ĐX.02 (Đường Giồng Cây Trâm), xã Thạnh Phước</t>
  </si>
  <si>
    <t>7798661</t>
  </si>
  <si>
    <t>436/QĐ-SGTVT, 28/10/2019</t>
  </si>
  <si>
    <t>Đường ĐX02 (đoạn từ giáp đường ĐX.04 đến đường ĐH.07), xã Thới Lai</t>
  </si>
  <si>
    <t>7808673</t>
  </si>
  <si>
    <t>457/QĐ-SGTVT, 30/10/2019</t>
  </si>
  <si>
    <t>Nâng cấp, mở rộng và xây mới đường ĐX03 (đoạn từ QL.57B, ĐX.04 đến Đường ĐX.01), xã Thới Lai</t>
  </si>
  <si>
    <t>460/QĐ-SGTVT, 30/10/2019</t>
  </si>
  <si>
    <t>Nâng cấp, mở rộng Đường ĐX.04 (đoạn từ giáp xã Vang Quới Tây, Vang Quới Đông đến sông Ba Lai), xã Thới Lai</t>
  </si>
  <si>
    <t>7816900</t>
  </si>
  <si>
    <t>Cấp A</t>
  </si>
  <si>
    <t>463/QĐ-SGTVT, 30/10/2019</t>
  </si>
  <si>
    <t>Đường ĐA04 (Đoạn từ cách Quốc lộ 57B 535m đến đường ĐX01), xã Thới Lai</t>
  </si>
  <si>
    <t>7825201</t>
  </si>
  <si>
    <t>466/QĐ-SGTVT, 30/10/2019</t>
  </si>
  <si>
    <t>Nâng cấp, mở rộng Đường ĐX.03 (Đoạn từ đường ĐH 01 đến đường HL.10) và nhánh rẽ, xã Mỹ Chánh</t>
  </si>
  <si>
    <t>7731128</t>
  </si>
  <si>
    <t>Cấp A, B</t>
  </si>
  <si>
    <t>2305/QĐ-UBND, 24/10/2018</t>
  </si>
  <si>
    <t>Nâng cấp, mở rộng đường vào trung tâm xã Vĩnh Hòa (Đường ĐX.02), đoạn từ TL.885 đến giáp ranh xã Tân Thủy</t>
  </si>
  <si>
    <t>7809888</t>
  </si>
  <si>
    <t>399/QĐ-SGTVT,  09/10/2019</t>
  </si>
  <si>
    <t>Đường ĐX.03 (đoạn từ TL.885 đến ĐX.04), xã Vĩnh Hòa</t>
  </si>
  <si>
    <t>7811884</t>
  </si>
  <si>
    <t>398/QĐ-SGTVT, 09/10/2019</t>
  </si>
  <si>
    <t>562/QĐ-SGTVT, 01/10/2020</t>
  </si>
  <si>
    <t>561/QĐ-SGTVT, 01/10/2020</t>
  </si>
  <si>
    <t>Nâng cấp, mở rộng Đường ĐX.03 (đoạn từ QL.57 đến giáp xã Hòa Lộc), xã Tân Bình</t>
  </si>
  <si>
    <t>7811882</t>
  </si>
  <si>
    <t>441/QĐ-SGTVT, 28/10/2019</t>
  </si>
  <si>
    <t>Đường ĐX.05 (đoạn từ Huyện lộ 19 đến Cầu số 12), xã Tân Bình</t>
  </si>
  <si>
    <t>7811870</t>
  </si>
  <si>
    <t>438/QĐ-SGTVT, 28/10/2019</t>
  </si>
  <si>
    <t>Đường ĐA.05 (đoạn từ đường ĐX.01 đến cầu cống huyện lộ 19), xã Tân Bình</t>
  </si>
  <si>
    <t>7811869</t>
  </si>
  <si>
    <t>442/QĐ-SGTVT, 28/10/2019</t>
  </si>
  <si>
    <t>Nâng cấp, mở rộng Đường ĐX.05 (đoạn từ QL.57 đến HL.41), Hưng Khánh Trung A</t>
  </si>
  <si>
    <t>7811872</t>
  </si>
  <si>
    <t>440/QĐ-SGTVT, 28/10/2019</t>
  </si>
  <si>
    <t>Đường ĐX.06 (đoạn từ ĐH.39 đến giáp xã Tân Thanh Tây), Hưng Khánh Trung A</t>
  </si>
  <si>
    <t>439/QĐ-SGTVT, 28/10/2019; 159/QĐ-SGTVT, 13/4/2020</t>
  </si>
  <si>
    <t>Nâng cấp, mở rộng đường ĐX.01 (đoạn từ ranh xã Hương Mỹ đến đất ông Nguyễn Văn Ân (sông Hàm Luông) và 01 nhánh rẽ nối xã Phú Khánh và 01 nhánh rẽ nối chùa Tuyên Linh), xã Minh Đức</t>
  </si>
  <si>
    <t>7793073</t>
  </si>
  <si>
    <t>469/QĐ-SGTVT, 30/10/2019</t>
  </si>
  <si>
    <t>Nâng cấp, mở rộng đường ĐX.02 (đoạn từ Quốc lộ 57 đến Đường ĐX.03), xã Minh Đức</t>
  </si>
  <si>
    <t>7793074</t>
  </si>
  <si>
    <t xml:space="preserve"> cấp A</t>
  </si>
  <si>
    <t>464/QĐ-SGTVT, 30/10/2019</t>
  </si>
  <si>
    <t>Nâng cấp, mở rộng đường ĐX.03 (đoạn từ Cầu Vĩ đến giáp Đường ĐX.01), xã Minh Đức</t>
  </si>
  <si>
    <t>7793075</t>
  </si>
  <si>
    <t>467/QĐ-SGTVT, 30/10/2019</t>
  </si>
  <si>
    <t>Nâng cấp, mở rộng Đường ĐA.01 (đoạn từ Cầu Vĩ đến Quốc lộ 57), xã Minh Đức</t>
  </si>
  <si>
    <t>7793077</t>
  </si>
  <si>
    <t>461/QĐ-SGTVT, 30/10/2019</t>
  </si>
  <si>
    <t>Đường ĐA.02 (đoạn từ ĐX.01 đến giáp ranh xã Phú Khánh), xã Minh Đức</t>
  </si>
  <si>
    <t>7793080</t>
  </si>
  <si>
    <t>455/QĐ-SGTVT, 30/10/2019</t>
  </si>
  <si>
    <t>Nâng cấp, mở rộng Đường ĐA.03 (đoạn từ Đường ĐX.03 đến đê sông Hàm Luông), xã Minh Đức</t>
  </si>
  <si>
    <t>7793079</t>
  </si>
  <si>
    <t>473/QĐ-SGTVT, 30/10/2019</t>
  </si>
  <si>
    <t>Nâng cấp, mở rộng Đường ĐA.04 (đoạn từ đê bao sông Hàm Luông đến cầu Dương Văn Đỏ), xã Minh Đức</t>
  </si>
  <si>
    <t>7793078</t>
  </si>
  <si>
    <t>458/QĐ-SGTVT, 30/10/2019</t>
  </si>
  <si>
    <t>Nâng cấp, mở rộng Đường ĐA.09 (đoạn từ ranh xã Hương Mỹ đến giáp ĐX.03), xã Minh Đức</t>
  </si>
  <si>
    <t>7793076</t>
  </si>
  <si>
    <t>471/QĐ-SGTVT, 30/10/2019</t>
  </si>
  <si>
    <t>Đường ĐX.02 (đoạn từ cầu Chợ xã đến cầu Phước Đa), xã Phước Hiệp</t>
  </si>
  <si>
    <t>7793030</t>
  </si>
  <si>
    <t xml:space="preserve"> Cấp A</t>
  </si>
  <si>
    <t>459/QĐ-SGTVT, 30/10/2019</t>
  </si>
  <si>
    <t>Đường ĐX.03 (đoạn từ ĐX.02 đến cầu Bình Phước), xã Phước Hiệp</t>
  </si>
  <si>
    <t xml:space="preserve"> Cấp B</t>
  </si>
  <si>
    <t>462/QĐ-SGTVT, 30/10/2019</t>
  </si>
  <si>
    <t>Đường ĐX.04 (đoạn từ ĐX.02 đến giáp thị trấn Mỏ Cày), xã Phước Hiệp</t>
  </si>
  <si>
    <t>7793034</t>
  </si>
  <si>
    <t>456/QĐ-SGTVT, 30/10/2019</t>
  </si>
  <si>
    <t>Đường ĐX.05 (đoạn từ HL.22 đến ranh xã Bình Khánh Đông), xã Phước Hiệp</t>
  </si>
  <si>
    <t>7793029</t>
  </si>
  <si>
    <t>468/QĐ-SGTVT, 30/10/2019</t>
  </si>
  <si>
    <t>Đường ĐX.06 (giai đoạn 1 đoạn từ ĐH.22 đến đường ĐA.01), xã Phước Hiệp, huyện Mỏ Cày Nam</t>
  </si>
  <si>
    <t>7793028</t>
  </si>
  <si>
    <t>474/QĐ-SGTVT, 31/10/2019</t>
  </si>
  <si>
    <t>Đường ĐA.02 (đoạn từ ĐX.01 đến giáp xã Định Thủy), xã Phước Hiệp</t>
  </si>
  <si>
    <t>7793031</t>
  </si>
  <si>
    <t>470/QĐ-SGTVT, 30/10/2019</t>
  </si>
  <si>
    <t>Đường ĐA.04 (đoạn từ HL.22 đến giáp xã Định Thủy), xã Phước Hiệp</t>
  </si>
  <si>
    <t>7793033</t>
  </si>
  <si>
    <t>465/QĐ-SGTVT, 30/10/2019</t>
  </si>
  <si>
    <t>Đường ĐA.10 (đoạn từ Đường ĐX.03 đến Đường ĐC.08), xã Phước Hiệp</t>
  </si>
  <si>
    <t>7793032</t>
  </si>
  <si>
    <t>472/QĐ-SGTVT, 30/10/2019</t>
  </si>
  <si>
    <t>Nâng cấp, mở rộng đường vào trung tâm xã Châu Hòa (gồm đường ĐX.01 và ĐX 02)</t>
  </si>
  <si>
    <t>7812085</t>
  </si>
  <si>
    <t>Xã Châu Hòa</t>
  </si>
  <si>
    <t>449/QĐ-SGTVT, 28/10/2019</t>
  </si>
  <si>
    <t>Hỗ trợ đề án GTNT theo tiêu chí xây dựng nông thôn mới (Đề án 3333)</t>
  </si>
  <si>
    <t>Các dự án nhóm C quy mô nhỏ</t>
  </si>
  <si>
    <t>Đường ĐA.01 (Đường ấp Hòa Thuận II), xã Hoà Lộc</t>
  </si>
  <si>
    <t>7811832</t>
  </si>
  <si>
    <t>UBND xã Hoà Lộc</t>
  </si>
  <si>
    <t>193/QĐ-UBND, 31/12/2019</t>
  </si>
  <si>
    <t>Đường ĐA.02 (Đường Tập đoàn), xã Hoà Lộc</t>
  </si>
  <si>
    <t>7811834</t>
  </si>
  <si>
    <t>194/QĐ-UBND, 31/12/2019</t>
  </si>
  <si>
    <t>Đường ĐA.01 (Liên ấp Tân Hưng -Tân Lợi), xã Khánh Thạnh Tân</t>
  </si>
  <si>
    <t>7805815</t>
  </si>
  <si>
    <t>UBND xã Khánh Thạnh Tân</t>
  </si>
  <si>
    <t>xã Khánh Thạnh Tân</t>
  </si>
  <si>
    <t>Cấp C</t>
  </si>
  <si>
    <t>248/QĐ-UBND, 31/12/2019</t>
  </si>
  <si>
    <t>Đường ĐA.04 (đoạn từ Cống Cầu Vong đến cầu Kênh Lộ Thầy Phó), Hưng Khánh Trung A</t>
  </si>
  <si>
    <t>7814455</t>
  </si>
  <si>
    <t>UBND xã Hưng Khánh Trung A</t>
  </si>
  <si>
    <t>200/QĐ-UBND, 25/11/2019</t>
  </si>
  <si>
    <t>Đường B3 (Đoạn từ Nguyễn Văn Hai đến Ba Thành), ấp Giồng Đắc, xã Nhuận Phú Tân</t>
  </si>
  <si>
    <t>UBND xã Nhuận Phú Tân</t>
  </si>
  <si>
    <t>33/QĐ-UBND, 07/4/2020</t>
  </si>
  <si>
    <t>Huyện Thạnh Phú</t>
  </si>
  <si>
    <t>Đường ĐA.03, xã An Thạnh</t>
  </si>
  <si>
    <t>7813514</t>
  </si>
  <si>
    <t>UBND xã An Thạnh</t>
  </si>
  <si>
    <t>08/QĐ-UBND, 13/01/2020</t>
  </si>
  <si>
    <t>Đường ĐA.09 (liên ấp Quí An Hoà - Quí Bình), xã Hoà Lợi</t>
  </si>
  <si>
    <t>7832420</t>
  </si>
  <si>
    <t>UBND xã Hoà Lợi</t>
  </si>
  <si>
    <t>xã Hoà Lợi</t>
  </si>
  <si>
    <t>01/QĐ-UBND, 08/01/2020</t>
  </si>
  <si>
    <t>Đường A2 (Đoạn 2, từ chân cầu Bùng Binh đến nhà ông Trần Văn Nhân), xã Thạnh Hải</t>
  </si>
  <si>
    <t>7839804</t>
  </si>
  <si>
    <t>UBND xã Thạnh Hải</t>
  </si>
  <si>
    <t>xã Thạnh Hải</t>
  </si>
  <si>
    <t>05/QĐ-UBND, 09/01/2020</t>
  </si>
  <si>
    <t>Đường ĐA.08, xã Mỹ An</t>
  </si>
  <si>
    <t>7831885</t>
  </si>
  <si>
    <t>UBND xã Mỹ An</t>
  </si>
  <si>
    <t>22/QĐ-UBND, 25/3/2020</t>
  </si>
  <si>
    <t>Đường ĐA.05 (Điểm đầu giáp ĐT.883 (QL.57B) - điểm cuối giáp trụ sở ấp Tân Huề Tây), xã Tân Thạch</t>
  </si>
  <si>
    <t>7843814</t>
  </si>
  <si>
    <t>UBND xã 
Tân Thạch</t>
  </si>
  <si>
    <t>xã 
Tân Thạch</t>
  </si>
  <si>
    <t>208/QĐ-UBND, 31/12/2019</t>
  </si>
  <si>
    <t>Đường ĐA.01 (Đường liên ấp Phước Thành - Phước Thiện, từ tổ 03 ấp Phước Thành đến ngã ba cầu Cây Vẹt), xã Phước Thạnh</t>
  </si>
  <si>
    <t>7834984</t>
  </si>
  <si>
    <t>Xã
 Phước Thạnh</t>
  </si>
  <si>
    <t>xã
 Phước Thạnh</t>
  </si>
  <si>
    <t>127/QĐ-UBND, 31/12/2019</t>
  </si>
  <si>
    <t>Đường ĐX.05 (Đường từ QL.57B điểm cuối giáp cầu Bảy Xương), xã Phú Đức</t>
  </si>
  <si>
    <t>7827895</t>
  </si>
  <si>
    <t>UBND xã Phú Đức</t>
  </si>
  <si>
    <t>xã Phú Đức</t>
  </si>
  <si>
    <t>55/QĐ-UBND, 13/4/2020</t>
  </si>
  <si>
    <t>iv</t>
  </si>
  <si>
    <t>Đường ĐA.05 (Đường Thuận Điền - Lương Phú - Sơn Phú, đoạn từ nhà ông Hồ Văn Nhân đến nhà ông Bùi Tuấn Nguyễn), xã Thuận Điền</t>
  </si>
  <si>
    <t>7829140</t>
  </si>
  <si>
    <t>UBND xã Thuận Điền</t>
  </si>
  <si>
    <t>xã Thuận Điền</t>
  </si>
  <si>
    <t>81/QĐ-UBND, 07/4/2020</t>
  </si>
  <si>
    <t>Đường trục chính ấp Mỹ Hoà, xã Long Mỹ</t>
  </si>
  <si>
    <t>UBND xã Long Mỹ</t>
  </si>
  <si>
    <t>xã Long Mỹ</t>
  </si>
  <si>
    <t>98/QĐ-UBND, 08/4/2020</t>
  </si>
  <si>
    <t>Đường liên ấp 5-6 (ĐC.05), xã Thạnh Phú Đông (đoạn 2)</t>
  </si>
  <si>
    <t>UBND xã Thạnh Phú Đông</t>
  </si>
  <si>
    <t>153/QĐ-UBND, 09/4/2020</t>
  </si>
  <si>
    <t>v</t>
  </si>
  <si>
    <t>Đường ĐX.05, (từ nhà ông Nguyễn Văn Ngọt đến cầu ông Đỉnh), xã An Thuỷ</t>
  </si>
  <si>
    <t>7835034</t>
  </si>
  <si>
    <t>UBND xã An Thuỷ</t>
  </si>
  <si>
    <t>xã An Thuỷ</t>
  </si>
  <si>
    <t>132/QĐ-UBND, 19/12/2019</t>
  </si>
  <si>
    <t>Đường ĐX.02 (đoạn từ huyện lộ 14 đến đình An Đức), xã An Đức</t>
  </si>
  <si>
    <t>7820396</t>
  </si>
  <si>
    <t>UBND xã An Đức</t>
  </si>
  <si>
    <t>xã An Đức</t>
  </si>
  <si>
    <t>140/QĐ-UBND, 25/12/2019</t>
  </si>
  <si>
    <t>Đường ĐX.01 (từ ĐHDK.06 đến đất ông Trần Văn Lớt), xã An Hoà Tây</t>
  </si>
  <si>
    <t>7820398</t>
  </si>
  <si>
    <t>UBND xã An Hoà Tây</t>
  </si>
  <si>
    <t>xã An Hoà Tây</t>
  </si>
  <si>
    <t>19/QĐ-UBND, 15/01/2020</t>
  </si>
  <si>
    <t>Đường ĐX.02 (từ ranh xã An Bình Tây đến ngã ba Giồng Chi), xã An Hiệp</t>
  </si>
  <si>
    <t>7820395</t>
  </si>
  <si>
    <t>UBND xã An Hiệp</t>
  </si>
  <si>
    <t>203/QĐ-UBND, 20/12/2019</t>
  </si>
  <si>
    <t>ĐX.03 (từ ĐX.02 đến giáp sông Tân Khai), xã Tân Hưng</t>
  </si>
  <si>
    <t>7820392</t>
  </si>
  <si>
    <t>UBND xã Tân Hưng</t>
  </si>
  <si>
    <t>xã Tân Hưng</t>
  </si>
  <si>
    <t>52/QĐ-UBND, 30/12/2019</t>
  </si>
  <si>
    <t>Sửa chữa, nâng cấp tuyến Đường ĐA.06 (đoạn từ ĐH.16 đến Đường ĐX.02), xã Bảo Thuận</t>
  </si>
  <si>
    <t>7837598</t>
  </si>
  <si>
    <t>UBND xã Bảo Thuận</t>
  </si>
  <si>
    <t>xã Bảo Thuận</t>
  </si>
  <si>
    <t>01/QĐ-UBND, 02/1/2020</t>
  </si>
  <si>
    <t>vi</t>
  </si>
  <si>
    <t>Đường Đê Hậu (ĐA.01), điểm đầu đường ĐX.01, điểm cuối đất ông Đặng Văn Bưng, xã Phú Long</t>
  </si>
  <si>
    <t>7828919</t>
  </si>
  <si>
    <t>UBND xã Phú Long</t>
  </si>
  <si>
    <t>xã Phú Long</t>
  </si>
  <si>
    <t>12/QĐ-UBND, 15/3/2020</t>
  </si>
  <si>
    <t>Đường Giồng Giữa (ĐA.01), xã Thạnh Trị</t>
  </si>
  <si>
    <t>7837573</t>
  </si>
  <si>
    <t>UBND xã Thạnh Trị</t>
  </si>
  <si>
    <t>36/QĐ-UBND, 20/3/2020</t>
  </si>
  <si>
    <t>Đường liên ấp Giồng Tre - Ao Vuông (ĐA.07), điểm đầu đường ĐC. 03, điểm cuối đường ĐX. 05, xã Phú Long</t>
  </si>
  <si>
    <t>14/QĐ-UBND, 24/3/2020</t>
  </si>
  <si>
    <t xml:space="preserve">Đường từ ngã tư Chín Dậu đến QL.60, huyện Mỏ Cày Nam </t>
  </si>
  <si>
    <t>Xây dựng bến phà tạm để giải quyết ùn tắc giao thông trong thời gian xây dựng cầu Rạch Miễu 2</t>
  </si>
  <si>
    <t>7847597</t>
  </si>
  <si>
    <t>Đường ĐH.11 (từ ĐH.10 nối dài đến ĐT.887)</t>
  </si>
  <si>
    <t>658/QĐ-GTVT, 16/11/2020</t>
  </si>
  <si>
    <t>659/QĐ-GTVT, 16/11/2020</t>
  </si>
  <si>
    <t>634/QĐ-GTVT, 11/11/2020</t>
  </si>
  <si>
    <t>590/QĐ-GTVT, 19/10/2020</t>
  </si>
  <si>
    <t>655/QĐ-GTVT, 16/11/2020</t>
  </si>
  <si>
    <t>657/QĐ-GTVT, 16/11/2020</t>
  </si>
  <si>
    <t>629/QĐ-GTVT, 10/11/2020</t>
  </si>
  <si>
    <t>656/QĐ-GTVT, 16/11/2020</t>
  </si>
  <si>
    <t>671/QĐ-GTVT, 16/11/2020</t>
  </si>
  <si>
    <t>670/QĐ-GTVT, 16/11/2020</t>
  </si>
  <si>
    <t>660/QĐ-GTVT, 16/11/2020</t>
  </si>
  <si>
    <t>642/QĐ-SGTVT, 13/11/2020</t>
  </si>
  <si>
    <t>641/QĐ-SGTVT, 13/11/2020</t>
  </si>
  <si>
    <t>465/QĐ-SGTVT, 08/09/2020</t>
  </si>
  <si>
    <t>449/QĐ-SGTVT, 01/09/2020</t>
  </si>
  <si>
    <t>388/QĐ-SGTVT, 05/08/2020</t>
  </si>
  <si>
    <t>378/QĐ-SGTVT, 30/7/2020</t>
  </si>
  <si>
    <t>513/QĐ-SGTVT, 17/9/2020</t>
  </si>
  <si>
    <t>633/QĐ-SGTVT, 11/11/2020</t>
  </si>
  <si>
    <t>666/QĐ-SGTVT, 16/11/2020</t>
  </si>
  <si>
    <t>669/QĐ-SGTVT, 16/11/2020</t>
  </si>
  <si>
    <t>667/QĐ-SGTVT, 16/11/2020</t>
  </si>
  <si>
    <t>664/QĐ-SGTVT, 16/11/2020</t>
  </si>
  <si>
    <t>668/QĐ-SGTVT, 16/11/2020</t>
  </si>
  <si>
    <t>663/QĐ-SGTVT, 16/11/2020</t>
  </si>
  <si>
    <t>662/QĐ-SGTVT, 16/11/2020</t>
  </si>
  <si>
    <t>665/QĐ-SGTVT, 16/11/2020</t>
  </si>
  <si>
    <t>639/QĐ-SGTVT, 13/11/2020</t>
  </si>
  <si>
    <t>Xây dựng cầu Ông Tùng trên đường ĐX.01, xã Bình Khánh</t>
  </si>
  <si>
    <t>Đường ĐX.02 (liên xã Bình Khánh - An Định, đoạn từ đường ĐX.01 xã Bình Khánh đến Chợ Cái Quao xã An Định)</t>
  </si>
  <si>
    <t>672/QĐ-SGTVT, 16/11/2020</t>
  </si>
  <si>
    <t>Đường ĐX.06 (đoạn từ ĐH.22 đến nhà chú Sáu Thao), xã Bình Khánh</t>
  </si>
  <si>
    <t>673/QĐ-SGTVT, 16/11/2020</t>
  </si>
  <si>
    <t>Đường ĐX.07 (đoạn từ Đường ĐX.06 đến Đường Đê), xã Bình Khánh</t>
  </si>
  <si>
    <t>674/QĐ-SGTVT, 16/11/2020</t>
  </si>
  <si>
    <t>Đường ĐX.08 (đoạn từ Đường ĐX.01 đến cầu Chùa), xã Bình Khánh</t>
  </si>
  <si>
    <t>675/QĐ-SGTVT, 16/11/2020</t>
  </si>
  <si>
    <t>Đường ĐA.02 (đoạn từ nhà Ông Huỳnh đến Đường ĐX.01), xã Bình Khánh</t>
  </si>
  <si>
    <t>676/QĐ-SGTVT, 16/11/2020</t>
  </si>
  <si>
    <t>Xây mới Hội trường đa năng xã Bình Khánh</t>
  </si>
  <si>
    <t>437/QĐ-SXD, 11/11/2020</t>
  </si>
  <si>
    <t>Xây mới Trụ sở UBND xã Bình Khánh</t>
  </si>
  <si>
    <t>435/QĐ-SXD, 11/11/2020</t>
  </si>
  <si>
    <t>645/QĐ-SGTVT, 16/11/2020</t>
  </si>
  <si>
    <t>646/QĐ-SGTVT, 16/11/2020</t>
  </si>
  <si>
    <t>647/QĐ-SGTVT, 16/11/2020</t>
  </si>
  <si>
    <t>648/QĐ-SGTVT, 16/11/2020</t>
  </si>
  <si>
    <t>649/QĐ-SGTVT, 16/11/2020</t>
  </si>
  <si>
    <t>650/QĐ-SGTVT, 16/11/2020</t>
  </si>
  <si>
    <t>651/QĐ-SGTVT, 16/11/2020</t>
  </si>
  <si>
    <t>Đường ĐX.02 (Từ QL60 cũ đến giáp ĐX.01), xã Tân Thạch</t>
  </si>
  <si>
    <t>UBND xã Tân Thạch</t>
  </si>
  <si>
    <t>Xã Tân Thạch</t>
  </si>
  <si>
    <t>54/QĐ-UBND, 9/4/2020</t>
  </si>
  <si>
    <t>Đường ĐA.06 (đoạn từ  HL.14 đến ông Nguyễn Văn Bộn), xã An Đức</t>
  </si>
  <si>
    <t>139/QĐ-UBND, 20/12/2019</t>
  </si>
  <si>
    <t>Nâng cấp, chuyển chất liệu Tượng đài Đồng Khởi Bến Tre</t>
  </si>
  <si>
    <t>7782028</t>
  </si>
  <si>
    <t>số 417/QĐ-SXD ngày 13/11/2020</t>
  </si>
  <si>
    <t>2968/QĐ-UBND,
13/11/2020</t>
  </si>
  <si>
    <t>416/QĐ-SXD,
13/11/2020</t>
  </si>
  <si>
    <t>2969/QĐ-UBND,
13/11/2020</t>
  </si>
  <si>
    <t>2967/QĐ-UBND,
13/11/2020</t>
  </si>
  <si>
    <t>2966/QĐ-UBND,
13/11/2020</t>
  </si>
  <si>
    <t>2965/QĐ-UBND,
13/11/2020</t>
  </si>
  <si>
    <t>2814/QĐ-UBND, 29/10/2020</t>
  </si>
  <si>
    <t>2816/QĐ-UBND, 29/10/2020</t>
  </si>
  <si>
    <t>2815/QĐ-UBND, 29/10/2020</t>
  </si>
  <si>
    <t>2961/QĐ-UBND, 13/11/2020</t>
  </si>
  <si>
    <t>2985/QĐ-UBND ngày 13/11/2020</t>
  </si>
  <si>
    <t>2986/QĐ-UBND ngày 13/11/2020</t>
  </si>
  <si>
    <t>số 442/QĐ-SXD ngày 13/11/2020</t>
  </si>
  <si>
    <t>số 438/QĐ-SXD ngày 13/11/2020</t>
  </si>
  <si>
    <t>số 430/QĐ-SXD ngày 11/11/2020</t>
  </si>
  <si>
    <t>số 431/QĐ-SXD ngày 11/11/2020</t>
  </si>
  <si>
    <t>số 432/QĐ-SXD ngày 11/11/2020</t>
  </si>
  <si>
    <t>số 3012/QĐ-UBND ngày 16/11/2020</t>
  </si>
  <si>
    <t>số 433/QĐ-SXD ngày 11/11/2020</t>
  </si>
  <si>
    <t>421/QĐ-SXD 
ngày 13/11/2020</t>
  </si>
  <si>
    <t>2972/QĐ-UBND 
ngày 13/11/2020</t>
  </si>
  <si>
    <t>2970/QĐ-UBND, 
13/11/2020</t>
  </si>
  <si>
    <t>3009/QĐ-UBND ngày 16/11/2020</t>
  </si>
  <si>
    <t>Chuẩn bị đầu tư</t>
  </si>
  <si>
    <t>Trường Mầm non An Hiệp</t>
  </si>
  <si>
    <t xml:space="preserve">Bố trí vốn kế hoạch để triển khai các nhiệm vụ lập quy hoạch, điều chỉnh quy hoạch </t>
  </si>
  <si>
    <t>3014/QĐ-UBND ngày 16/11/2020</t>
  </si>
  <si>
    <t>3015/QĐ-UBND ngày 16/11/2020</t>
  </si>
  <si>
    <t>3016/QĐ-UBND ngày 16/11/2020</t>
  </si>
  <si>
    <t>1333/VPUBND-KGVX ngày 04/10/2017</t>
  </si>
  <si>
    <t>2016 - 2020</t>
  </si>
  <si>
    <t>681/QĐ-SGTVT, 16/11/2020</t>
  </si>
  <si>
    <t>682/QĐ-SGTVT, 16/11/2020</t>
  </si>
  <si>
    <t>Đường ĐC.03 (Đường lộ liên ấp 2 - 3, từ cầu trường THCS đến ngã ba lộ Hoà Trị), xã Lương Hòa</t>
  </si>
  <si>
    <t>xã Lương Hòa</t>
  </si>
  <si>
    <t>27/QĐ-UBND, 10/01/2020; 333/QĐ-UBND, 22/9/2020</t>
  </si>
  <si>
    <t>Quy hoạch chi tiết tỷ lệ 1/500 Đồ án xây dựng hồ chứa nước ngọt Lạc Địa xã Phú Lễ, huyện Ba Tri</t>
  </si>
  <si>
    <t>Phụ lục V</t>
  </si>
  <si>
    <t>Phụ lục IV</t>
  </si>
  <si>
    <t>Xây dựng dã phòng học Trung tâm giáo dục nghề nghiệp - giáo dục thường xuyên huyện Thạnh Phú</t>
  </si>
  <si>
    <t>Giao Ủy ban nhân dân tỉnh triển khai thực hiện</t>
  </si>
  <si>
    <t>Lập Quy hoạch tỉnh Bến Tre thời kỳ 2021-2030, tầm nhìn đến năm 2050</t>
  </si>
  <si>
    <t>Phụ lục II</t>
  </si>
  <si>
    <t>Phụ lục III</t>
  </si>
  <si>
    <t>Phụ lục VI</t>
  </si>
  <si>
    <r>
      <t xml:space="preserve">Phê duyệt chi tiết danh mục dự án/công trình theo </t>
    </r>
    <r>
      <rPr>
        <b/>
        <u/>
        <sz val="18"/>
        <color rgb="FFC00000"/>
        <rFont val="Times New Roman"/>
        <family val="1"/>
      </rPr>
      <t>Phụ lục IV</t>
    </r>
  </si>
  <si>
    <r>
      <t xml:space="preserve">Phê duyệt chi tiết danh mục dự án/công trình theo </t>
    </r>
    <r>
      <rPr>
        <b/>
        <u/>
        <sz val="18"/>
        <color rgb="FFC00000"/>
        <rFont val="Times New Roman"/>
        <family val="1"/>
      </rPr>
      <t>Phụ lục V</t>
    </r>
  </si>
  <si>
    <r>
      <t xml:space="preserve">Phê duyệt chi tiết danh mục dự án/công trình theo </t>
    </r>
    <r>
      <rPr>
        <b/>
        <u/>
        <sz val="18"/>
        <color rgb="FFC00000"/>
        <rFont val="Times New Roman"/>
        <family val="1"/>
      </rPr>
      <t>Phụ lục VI</t>
    </r>
  </si>
  <si>
    <t xml:space="preserve">II </t>
  </si>
  <si>
    <t xml:space="preserve">CHUẨN BỊ ĐẦU TƯ </t>
  </si>
  <si>
    <t xml:space="preserve">Số QĐ phê duyệt các nhiệm vụ </t>
  </si>
  <si>
    <t>Văn phòng UBND tỉnh</t>
  </si>
  <si>
    <t>Vốn đầu tư từ nguồn tăng thu sử dụng đất các năm trước chuyển sang</t>
  </si>
  <si>
    <t>Vốn đầu tư từ nguồn tăng thu ngân sách địa phương</t>
  </si>
  <si>
    <t>Đường gom Đường vào Cầu Rạch Miễu 2</t>
  </si>
  <si>
    <t>Hoàn thiện hồ sơ địa chính và xây dựng cơ sở dữ liệu địa chính  trên địa bàn 06 xã thuộc thành phố Bến Tre</t>
  </si>
  <si>
    <t>Dự án Tăng cường kiểm soát ô nhiễm môi trường không khí, quan trắc tự động, quản lý hệ thống thông tin, cơ sở dữ liệu tài nguyên</t>
  </si>
  <si>
    <t xml:space="preserve">Trường Tiểu học Long Định </t>
  </si>
  <si>
    <t xml:space="preserve">Trường Mẫu giáo Sao Mai xã Long Định </t>
  </si>
  <si>
    <t>Trường Mẫu giáo Hoa Phượng</t>
  </si>
  <si>
    <t>Nâng cấp sửa chữa Trường Trung học cơ sở Vang Quới</t>
  </si>
  <si>
    <t>Trường Mẫu giáo Thạnh Ngãi</t>
  </si>
  <si>
    <t xml:space="preserve">
Trường Tiểu học Phước Mỹ Trung
</t>
  </si>
  <si>
    <t xml:space="preserve">
Trường THCS Phú Long
</t>
  </si>
  <si>
    <t>Trường Mẫu giáo Phú Long</t>
  </si>
  <si>
    <t>Trường Mầm non Bình Thạnh</t>
  </si>
  <si>
    <t>Trường THCS An Thuận</t>
  </si>
  <si>
    <t>Trường TH Phú Lễ, huyện Ba Tri</t>
  </si>
  <si>
    <t>Trường THCS Phú Lễ, huyện Ba Tri</t>
  </si>
  <si>
    <t>Trường THCS Tam Phước, huyện Châu Thành</t>
  </si>
  <si>
    <t>Trường TH Phú An Hòa, huyện Châu Thành</t>
  </si>
  <si>
    <t>Trường THCS Tân Phú, huyện Châu Thành</t>
  </si>
  <si>
    <t>Dự án Mua sắm trang thiết bị y tế cho Khoa hồi sức tích cực của Bệnh viện Nguyễn Đình Chiểu (50 giường - giai đoạn 1)</t>
  </si>
  <si>
    <t>Dự án Mua sắm trang thiết bị y tế phục vụ phòng chống dịch Covid-19 cho các Bệnh viện, Bệnh viện dã chiến</t>
  </si>
  <si>
    <t>Cải tạo khối hành chính và các hạng mục phụ thuộc dự án Trường tiểu học Phú Thọ.</t>
  </si>
  <si>
    <t>Thực hiện dự án</t>
  </si>
  <si>
    <t>7735737</t>
  </si>
  <si>
    <t>Trường Tiểu học Tam Phước</t>
  </si>
  <si>
    <t>Vốn từ nguồn tăng thu xổ số kiến thiết các năm trước chuyển sang</t>
  </si>
  <si>
    <t>Vốn từ nguồn thu xổ số kiến thiết</t>
  </si>
  <si>
    <t>Đầu tư hạ tầng, xây dựng các hệ thống thông tin phục vụ chỉ đạo điều hành của Thường trực Ủy ban nhân dân tỉnh</t>
  </si>
  <si>
    <t>Trường Mẫu giáo Long Thới, huyện Chợ Lách</t>
  </si>
  <si>
    <t>Hạ tầng vùng nuôi trồng thủy sản huyện Bình Đại</t>
  </si>
  <si>
    <t>Hệ thống thủy lợi Nam Bến Tre</t>
  </si>
  <si>
    <t>BQLDA Nông nghiệp và PTNT</t>
  </si>
  <si>
    <t>Mở rộng mái che khu khám bệnh của Bệnh viện Nguyễn Đình Chiểu</t>
  </si>
  <si>
    <t>Sửa chữa Hội trường Ủy ban nhân dân tỉnh</t>
  </si>
  <si>
    <t>Cải tạo, sửa chữa Trụ sở làm việc Đảng ủy Khối cơ quan - Doanh nghiệp Tỉnh</t>
  </si>
  <si>
    <t>BQLDA CT Dân dụng và CN</t>
  </si>
  <si>
    <t>Khu tưởng niệm liệt sĩ Trần Văn Ơn</t>
  </si>
  <si>
    <t>Đoàn TN</t>
  </si>
  <si>
    <t>Kho đạn Bộ Chỉ huy Quân sự tỉnh</t>
  </si>
  <si>
    <t>Bộ Chỉ huy Quân sự tỉnh</t>
  </si>
  <si>
    <t>Trạm kiểm soát biên phòng Hàm Luông</t>
  </si>
  <si>
    <t>220210005</t>
  </si>
  <si>
    <t>Dự án Hạ tầng tái cơ cấu vùng nuôi tôm lúa khu vực xã Mỹ An và xã An Điền, huyện Thạnh Phú</t>
  </si>
  <si>
    <t>Cầu Bình Thới 2</t>
  </si>
  <si>
    <t>Vốn dự phòng ngân sách Trung ương năm 2020</t>
  </si>
  <si>
    <t>Hỗ trợ kinh phí khắc phục khẩn cấp hậu quả thiên tai, dịch bệnh và các nhiệm vụ khác</t>
  </si>
  <si>
    <t>Danh mục chi tiết theo Phụ lục VII</t>
  </si>
  <si>
    <t>Danh mục dự án/dự toán</t>
  </si>
  <si>
    <t>Kế hoạch vốn đã thông báo</t>
  </si>
  <si>
    <t xml:space="preserve">Điều chỉnh, bổ sung kế hoạch </t>
  </si>
  <si>
    <t>Điều chỉnh tăng</t>
  </si>
  <si>
    <t>Điều chỉnh giảm</t>
  </si>
  <si>
    <t>Phụ lục VII</t>
  </si>
  <si>
    <t xml:space="preserve">Phần Dự án đầu tư </t>
  </si>
  <si>
    <t>Đập ngăn mặn - trữ ngọt khu vực  Bình Sơn, xã Sơn Định, huyện Chợ Lách</t>
  </si>
  <si>
    <t>Sạt lở bờ sông Bến Tre khu vực xã Nhơn Thạnh, thành phố Bến Tre</t>
  </si>
  <si>
    <t>Xói lở bờ biển khu vực Cồn Lợi xã Thạnh Hải, huyện Thạnh Phú</t>
  </si>
  <si>
    <t>Cống ngăn mặn cầu Lộ cơ khí và cửa cống qua đường ĐX01 (liên xã Bình Phú - Sơn Đông), xã Sơn Đông, TP Bến Tre</t>
  </si>
  <si>
    <t>Đập tạm Thành Triệu, huyện Châu Thành</t>
  </si>
  <si>
    <t>Lắp đặt cửa cống chợ Thành Triệu</t>
  </si>
  <si>
    <t>Mua sắm 02 thuyền bơm và hệ thống điện vận hành</t>
  </si>
  <si>
    <t>Ban QLDA NN&amp;PTNT</t>
  </si>
  <si>
    <t>Công ty TNHH 1TV khai thác công trình thủy lợi</t>
  </si>
  <si>
    <t>Phần kinh phí hỗ trợ cho các địa phương thực hiện các công trình nạo vét kênh mương, đập tạm, cống điều tiết phục vụ phòng chống hạn hán, xâm nhập mặn</t>
  </si>
  <si>
    <t>Hỗ trợ cho Ủy ban nhân dân huyện Chợ Lách</t>
  </si>
  <si>
    <t>Hỗ trợ cho Ủy ban nhân dân huyện Mỏ Cày Bắc</t>
  </si>
  <si>
    <t>Hỗ trợ cho Ủy ban nhân dân thành phố Bến Tre</t>
  </si>
  <si>
    <t>Hỗ trợ cho Ủy ban nhân dân huyện Ba Tri</t>
  </si>
  <si>
    <t>UBND Mỏ Cày Bắc</t>
  </si>
  <si>
    <t>UBND Ba Tri</t>
  </si>
  <si>
    <t>D</t>
  </si>
  <si>
    <t>Danh mục điều chỉnh, bổ sung kế hoạch vốn đầu tư công năm 2021 thuộc nguồn vốn ngân sách Nhà nước tỉnh Bến Tre</t>
  </si>
  <si>
    <t xml:space="preserve">Danh mục điều chỉnh, bổ sung kế hoạch đầu tư công năm 2021 từ vốn đầu tư trong cân đối theo tiêu chí, định mức quy định tại Quyết định số 26/2020/QĐ-TTg để triển khai các nhiệm vụ lập quy hoạch, điều chỉnh quy hoạch </t>
  </si>
  <si>
    <t xml:space="preserve">Danh mục điều chỉnh, bổ sung kế hoạch đầu tư công năm 2021 từ nguồn thu xổ số kiến thiết hỗ trợ Tăng cường cơ sở vật chất ngành Y tế </t>
  </si>
  <si>
    <t xml:space="preserve">Danh mục điều chỉnh, bổ sung kế hoạch đầu tư công năm 2021 từ nguồn thu xổ số kiến thiết hỗ trợ Tăng cường cơ sở vật chất ngành Giáo dục đào tạo lồng ghép
 hỗ trợ Chương trình nông thôn mới </t>
  </si>
  <si>
    <t>Danh mục điều chỉnh, bổ sung kế hoạch đầu tư công năm 2021 từ nguồn thu xổ số kiến thiết Hỗ trợ đầu tư CSVC, Mua sắm trang thiết bị dạy học thuộc Kế hoạch số 1658/KH-UBND ngày 10/4/2019 về Chương trình sách Giáo khoa giáo dục phổ thông mới từ năm học 2020-2021 đến năm học 2024-2025</t>
  </si>
  <si>
    <t>Điều chỉnh Kế hoạch năm 2021</t>
  </si>
  <si>
    <t xml:space="preserve"> Danh mục điều chỉnh kế hoạch đầu tư công năm 2021 từ nguồn thu xổ số kiến thiết hỗ trợ thực hiện Chương trình MTQG xây dựng nông thôn mới</t>
  </si>
  <si>
    <t>Kế hoạch năm 2021 đã thông báo</t>
  </si>
  <si>
    <t xml:space="preserve">Kế hoạch năm 2021 điều chỉnh </t>
  </si>
  <si>
    <t>7880324</t>
  </si>
  <si>
    <t>7880213</t>
  </si>
  <si>
    <t>7880314</t>
  </si>
  <si>
    <t>7880312</t>
  </si>
  <si>
    <t>7880254</t>
  </si>
  <si>
    <t>7880279</t>
  </si>
  <si>
    <t>661/QĐ-GTVT, 16/11/2020; 351/QĐ-SGTVT, 8/7/2021</t>
  </si>
  <si>
    <t>7880812</t>
  </si>
  <si>
    <t>7880211</t>
  </si>
  <si>
    <t>7880321</t>
  </si>
  <si>
    <t>7880267</t>
  </si>
  <si>
    <t>7880381</t>
  </si>
  <si>
    <t>7870623</t>
  </si>
  <si>
    <t>7817335</t>
  </si>
  <si>
    <t>7885738</t>
  </si>
  <si>
    <t>7885740</t>
  </si>
  <si>
    <t>7885742</t>
  </si>
  <si>
    <t>640/QĐ-SGTVT,  13/11/2020</t>
  </si>
  <si>
    <t>7861433</t>
  </si>
  <si>
    <t>7881006</t>
  </si>
  <si>
    <t>7852050</t>
  </si>
  <si>
    <t>7857652</t>
  </si>
  <si>
    <t>7852049</t>
  </si>
  <si>
    <t>7861434</t>
  </si>
  <si>
    <t>7811868</t>
  </si>
  <si>
    <t>7873067</t>
  </si>
  <si>
    <t>7868919</t>
  </si>
  <si>
    <t>7868968</t>
  </si>
  <si>
    <t>7868933</t>
  </si>
  <si>
    <t>7868898</t>
  </si>
  <si>
    <t>7868945</t>
  </si>
  <si>
    <t>7868885</t>
  </si>
  <si>
    <t>7868884</t>
  </si>
  <si>
    <t>7868900</t>
  </si>
  <si>
    <t>7868882</t>
  </si>
  <si>
    <t>7870797</t>
  </si>
  <si>
    <t>7870796</t>
  </si>
  <si>
    <t>7870794</t>
  </si>
  <si>
    <t>7870793</t>
  </si>
  <si>
    <t>7870792</t>
  </si>
  <si>
    <t>7870791</t>
  </si>
  <si>
    <t>7870795</t>
  </si>
  <si>
    <t>7854921</t>
  </si>
  <si>
    <t>7854920</t>
  </si>
  <si>
    <t>7881422</t>
  </si>
  <si>
    <t>7881421</t>
  </si>
  <si>
    <t>7881420</t>
  </si>
  <si>
    <t>7881418</t>
  </si>
  <si>
    <t>Hỗ trợ đề án GTNT theo tiêu chí xây dựng nông thôn mới (Đề án 3333) và các dự án nhóm C quy mô nhỏ</t>
  </si>
  <si>
    <t>7832044</t>
  </si>
  <si>
    <t>PHỤ LỤC I</t>
  </si>
  <si>
    <t>Điều chỉnh Kế hoạch 2021</t>
  </si>
  <si>
    <t>Quyết toán</t>
  </si>
  <si>
    <t>Đường ĐX.02 xã Tân Thanh, huyện Giồng Trôm</t>
  </si>
  <si>
    <t>Đường ĐX.04 xã Long Mỹ, huyện Giồng Trôm</t>
  </si>
  <si>
    <t>Thu hồi tạm ứng ngân sách tỉnh 63.425.277.000 đồng</t>
  </si>
  <si>
    <t>Danh mục điều chỉnh, bổ sung kế hoạch đầu tư công từ nguồn vốn dự phòng Ngân sách Trung ương năm 2020</t>
  </si>
  <si>
    <t>7885741</t>
  </si>
  <si>
    <t>7843788</t>
  </si>
  <si>
    <t xml:space="preserve">Danh mục điều chỉnh, bổ sung kế hoạch đầu tư công năm 2021 để bố trí tất toán, quyết toán,
 thanh toán khối lượng các công trình hoàn thành </t>
  </si>
  <si>
    <r>
      <t xml:space="preserve">Phê duyệt danh mục chi tiết theo </t>
    </r>
    <r>
      <rPr>
        <b/>
        <u/>
        <sz val="18"/>
        <color rgb="FF0000FF"/>
        <rFont val="Times New Roman"/>
        <family val="1"/>
      </rPr>
      <t>Phụ lục I</t>
    </r>
  </si>
  <si>
    <r>
      <t xml:space="preserve">Phê duyệt chi tiết danh mục dự án/công trình theo </t>
    </r>
    <r>
      <rPr>
        <b/>
        <u/>
        <sz val="18"/>
        <color rgb="FF0000FF"/>
        <rFont val="Times New Roman"/>
        <family val="1"/>
      </rPr>
      <t>Phụ lục II</t>
    </r>
  </si>
  <si>
    <r>
      <t xml:space="preserve">Phê duyệt chi tiết danh mục dự án/công trình theo </t>
    </r>
    <r>
      <rPr>
        <b/>
        <u/>
        <sz val="18"/>
        <color rgb="FF0000FF"/>
        <rFont val="Times New Roman"/>
        <family val="1"/>
      </rPr>
      <t>Phụ lục III</t>
    </r>
  </si>
  <si>
    <t>(Kèm theo Quyết định số 2659/QĐ-UBND ngày 15 tháng 11 năm 2021 của Ủy ban nhân dân tỉnh Bến Tre)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</si>
</sst>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_-* #,##0.00_-;\-* #,##0.00_-;_-* &quot;-&quot;??_-;_-@_-"/>
    <numFmt numFmtId="165" formatCode="_(* #,##0_);_(* \(#,##0\);_(* &quot;-&quot;??_);_(@_)"/>
    <numFmt numFmtId="166" formatCode="#,##0;[Red]#,##0"/>
    <numFmt numFmtId="167" formatCode="&quot;\&quot;#&quot;,&quot;##0&quot;.&quot;00;[Red]&quot;\&quot;\-#&quot;,&quot;##0&quot;.&quot;00"/>
    <numFmt numFmtId="168" formatCode="0;[Red]0"/>
    <numFmt numFmtId="169" formatCode="_-* #,##0.00\ _V_N_D_-;\-* #,##0.00\ _V_N_D_-;_-* &quot;-&quot;??\ _V_N_D_-;_-@_-"/>
    <numFmt numFmtId="170" formatCode="_(* #.##0.0_);_(* \(#.##0.0\);_(* &quot;-&quot;?_);_(@_)"/>
    <numFmt numFmtId="171" formatCode="0.0%"/>
    <numFmt numFmtId="172" formatCode="_ * #,##0.00_ ;_ * \-#,##0.00_ ;_ * &quot;-&quot;??_ ;_ @_ "/>
  </numFmts>
  <fonts count="137" x14ac:knownFonts="1">
    <font>
      <sz val="11"/>
      <color theme="1"/>
      <name val="Calibri"/>
      <family val="2"/>
      <scheme val="minor"/>
    </font>
    <font>
      <sz val="10"/>
      <name val="Arial"/>
      <family val="2"/>
    </font>
    <font>
      <i/>
      <sz val="18"/>
      <name val="Times New Roman"/>
      <family val="1"/>
    </font>
    <font>
      <sz val="11"/>
      <color indexed="8"/>
      <name val="Calibri"/>
      <family val="2"/>
    </font>
    <font>
      <sz val="18"/>
      <name val="Times New Roman"/>
      <family val="1"/>
    </font>
    <font>
      <sz val="18"/>
      <color theme="1"/>
      <name val="Times New Roman"/>
      <family val="1"/>
    </font>
    <font>
      <i/>
      <sz val="18"/>
      <color theme="1"/>
      <name val="Times New Roman"/>
      <family val="1"/>
    </font>
    <font>
      <b/>
      <u/>
      <sz val="18"/>
      <color rgb="FFFF0000"/>
      <name val="Times New Roman"/>
      <family val="1"/>
    </font>
    <font>
      <b/>
      <sz val="18"/>
      <name val="Times New Roman"/>
      <family val="1"/>
    </font>
    <font>
      <b/>
      <sz val="18"/>
      <color rgb="FF0000FF"/>
      <name val="Times New Roman"/>
      <family val="1"/>
    </font>
    <font>
      <b/>
      <sz val="18"/>
      <color rgb="FFFF0000"/>
      <name val="Times New Roman"/>
      <family val="1"/>
    </font>
    <font>
      <sz val="14"/>
      <name val="Times New Roman"/>
      <family val="1"/>
    </font>
    <font>
      <sz val="12"/>
      <name val="Times New Roman"/>
      <family val="1"/>
    </font>
    <font>
      <b/>
      <i/>
      <sz val="18"/>
      <color theme="9" tint="-0.499984740745262"/>
      <name val="Times New Roman"/>
      <family val="1"/>
    </font>
    <font>
      <b/>
      <sz val="18"/>
      <color indexed="39"/>
      <name val="Times New Roman"/>
      <family val="1"/>
    </font>
    <font>
      <sz val="18"/>
      <color rgb="FFFF0000"/>
      <name val="Times New Roman"/>
      <family val="1"/>
    </font>
    <font>
      <b/>
      <sz val="20"/>
      <name val="Times New Roman"/>
      <family val="1"/>
    </font>
    <font>
      <b/>
      <sz val="14"/>
      <name val="Times New Roman"/>
      <family val="1"/>
    </font>
    <font>
      <b/>
      <i/>
      <sz val="14"/>
      <name val="Times New Roman"/>
      <family val="1"/>
    </font>
    <font>
      <i/>
      <sz val="14"/>
      <name val="Times New Roman"/>
      <family val="1"/>
    </font>
    <font>
      <sz val="16"/>
      <name val="Times New Roman"/>
      <family val="1"/>
    </font>
    <font>
      <b/>
      <sz val="16"/>
      <name val="Times New Roman"/>
      <family val="1"/>
    </font>
    <font>
      <b/>
      <i/>
      <sz val="18"/>
      <name val="Times New Roman"/>
      <family val="1"/>
    </font>
    <font>
      <b/>
      <i/>
      <sz val="18"/>
      <color rgb="FF7030A0"/>
      <name val="Times New Roman"/>
      <family val="1"/>
    </font>
    <font>
      <b/>
      <i/>
      <sz val="18"/>
      <color rgb="FF0000FF"/>
      <name val="Times New Roman"/>
      <family val="1"/>
    </font>
    <font>
      <i/>
      <sz val="18"/>
      <color rgb="FF0000FF"/>
      <name val="Times New Roman"/>
      <family val="1"/>
    </font>
    <font>
      <b/>
      <i/>
      <sz val="18"/>
      <color theme="7" tint="-0.499984740745262"/>
      <name val="Times New Roman"/>
      <family val="1"/>
    </font>
    <font>
      <i/>
      <sz val="18"/>
      <color theme="7" tint="-0.499984740745262"/>
      <name val="Times New Roman"/>
      <family val="1"/>
    </font>
    <font>
      <sz val="18"/>
      <name val="Times New Roman"/>
      <family val="1"/>
      <charset val="163"/>
    </font>
    <font>
      <sz val="10"/>
      <name val="Times New Roman"/>
      <family val="1"/>
    </font>
    <font>
      <i/>
      <sz val="12"/>
      <name val="Times New Roman"/>
      <family val="1"/>
    </font>
    <font>
      <b/>
      <i/>
      <sz val="12"/>
      <name val="Times New Roman"/>
      <family val="1"/>
    </font>
    <font>
      <i/>
      <sz val="12"/>
      <color indexed="10"/>
      <name val="Times New Roman"/>
      <family val="1"/>
    </font>
    <font>
      <b/>
      <sz val="14"/>
      <color indexed="10"/>
      <name val="Times New Roman"/>
      <family val="1"/>
    </font>
    <font>
      <b/>
      <u/>
      <sz val="14"/>
      <color indexed="10"/>
      <name val="Times New Roman"/>
      <family val="1"/>
    </font>
    <font>
      <b/>
      <sz val="14"/>
      <color indexed="12"/>
      <name val="Times New Roman"/>
      <family val="1"/>
    </font>
    <font>
      <b/>
      <u/>
      <sz val="14"/>
      <color indexed="12"/>
      <name val="Times New Roman"/>
      <family val="1"/>
    </font>
    <font>
      <sz val="14"/>
      <name val="Times New Roman"/>
      <family val="1"/>
      <charset val="163"/>
    </font>
    <font>
      <b/>
      <sz val="14"/>
      <name val="Times New Roman"/>
      <family val="1"/>
      <charset val="163"/>
    </font>
    <font>
      <sz val="11"/>
      <name val="Times New Roman"/>
      <family val="1"/>
    </font>
    <font>
      <b/>
      <sz val="11"/>
      <name val="Times New Roman"/>
      <family val="1"/>
    </font>
    <font>
      <b/>
      <sz val="10"/>
      <name val="Times New Roman"/>
      <family val="1"/>
    </font>
    <font>
      <b/>
      <i/>
      <sz val="14"/>
      <color theme="7" tint="-0.499984740745262"/>
      <name val="Times New Roman"/>
      <family val="1"/>
    </font>
    <font>
      <b/>
      <u/>
      <sz val="14"/>
      <name val="Times New Roman"/>
      <family val="1"/>
    </font>
    <font>
      <u/>
      <sz val="14"/>
      <name val="Times New Roman"/>
      <family val="1"/>
      <charset val="163"/>
    </font>
    <font>
      <sz val="14"/>
      <color theme="7" tint="-0.499984740745262"/>
      <name val="Times New Roman"/>
      <family val="1"/>
    </font>
    <font>
      <sz val="11"/>
      <color theme="1"/>
      <name val="Calibri"/>
      <family val="2"/>
    </font>
    <font>
      <i/>
      <sz val="16"/>
      <name val="Times New Roman"/>
      <family val="1"/>
    </font>
    <font>
      <b/>
      <u/>
      <sz val="16"/>
      <color rgb="FFFF0000"/>
      <name val="Times New Roman"/>
      <family val="1"/>
    </font>
    <font>
      <sz val="11"/>
      <color theme="1"/>
      <name val="Calibri"/>
      <family val="2"/>
      <scheme val="minor"/>
    </font>
    <font>
      <b/>
      <sz val="14"/>
      <color theme="1"/>
      <name val="Times New Roman"/>
      <family val="1"/>
    </font>
    <font>
      <b/>
      <sz val="18"/>
      <color theme="1"/>
      <name val="Times New Roman"/>
      <family val="1"/>
    </font>
    <font>
      <b/>
      <i/>
      <sz val="16"/>
      <name val="Times New Roman"/>
      <family val="1"/>
    </font>
    <font>
      <i/>
      <sz val="16"/>
      <color rgb="FF0000FF"/>
      <name val="Times New Roman"/>
      <family val="1"/>
    </font>
    <font>
      <sz val="11"/>
      <color theme="1"/>
      <name val="Calibri"/>
      <family val="2"/>
      <charset val="163"/>
      <scheme val="minor"/>
    </font>
    <font>
      <sz val="14"/>
      <color theme="9" tint="-0.499984740745262"/>
      <name val="Times New Roman"/>
      <family val="1"/>
    </font>
    <font>
      <b/>
      <u/>
      <sz val="18"/>
      <name val="Times New Roman"/>
      <family val="1"/>
    </font>
    <font>
      <sz val="16"/>
      <name val="Times New Roman"/>
      <family val="1"/>
      <charset val="163"/>
    </font>
    <font>
      <sz val="11"/>
      <color theme="1"/>
      <name val="Calibri"/>
      <family val="2"/>
      <charset val="163"/>
    </font>
    <font>
      <sz val="16"/>
      <name val="Calibri"/>
      <family val="2"/>
      <scheme val="minor"/>
    </font>
    <font>
      <b/>
      <sz val="18"/>
      <name val="Calibri"/>
      <family val="2"/>
      <scheme val="minor"/>
    </font>
    <font>
      <sz val="11"/>
      <name val="Calibri"/>
      <family val="2"/>
      <scheme val="minor"/>
    </font>
    <font>
      <b/>
      <i/>
      <sz val="18"/>
      <color rgb="FFFF0000"/>
      <name val="Times New Roman"/>
      <family val="1"/>
    </font>
    <font>
      <sz val="18"/>
      <color theme="1"/>
      <name val="Calibri"/>
      <family val="2"/>
      <scheme val="minor"/>
    </font>
    <font>
      <sz val="12"/>
      <color theme="1"/>
      <name val="Times New Roman"/>
      <family val="2"/>
      <charset val="163"/>
    </font>
    <font>
      <sz val="14"/>
      <color theme="1"/>
      <name val="Times New Roman"/>
      <family val="1"/>
    </font>
    <font>
      <sz val="12"/>
      <color theme="1"/>
      <name val="Calibri"/>
      <family val="2"/>
      <scheme val="minor"/>
    </font>
    <font>
      <i/>
      <sz val="14"/>
      <color theme="1"/>
      <name val="Times New Roman"/>
      <family val="1"/>
    </font>
    <font>
      <b/>
      <sz val="14"/>
      <color rgb="FFC00000"/>
      <name val="Times New Roman"/>
      <family val="1"/>
    </font>
    <font>
      <b/>
      <u/>
      <sz val="14"/>
      <color rgb="FFC00000"/>
      <name val="Times New Roman"/>
      <family val="1"/>
    </font>
    <font>
      <b/>
      <i/>
      <u/>
      <sz val="14"/>
      <color rgb="FF0000FF"/>
      <name val="Times New Roman"/>
      <family val="1"/>
    </font>
    <font>
      <sz val="14"/>
      <color rgb="FFFF0000"/>
      <name val="Times New Roman"/>
      <family val="1"/>
    </font>
    <font>
      <sz val="14"/>
      <color rgb="FFC00000"/>
      <name val="Times New Roman"/>
      <family val="1"/>
    </font>
    <font>
      <u/>
      <sz val="14"/>
      <color rgb="FF0000FF"/>
      <name val="Times New Roman"/>
      <family val="1"/>
    </font>
    <font>
      <b/>
      <i/>
      <sz val="14"/>
      <color theme="5" tint="-0.499984740745262"/>
      <name val="Times New Roman"/>
      <family val="1"/>
    </font>
    <font>
      <i/>
      <sz val="14"/>
      <color theme="5" tint="-0.499984740745262"/>
      <name val="Times New Roman"/>
      <family val="1"/>
    </font>
    <font>
      <sz val="14"/>
      <color rgb="FF1D1B11"/>
      <name val="Times New Roman"/>
      <family val="1"/>
    </font>
    <font>
      <b/>
      <i/>
      <sz val="14"/>
      <color theme="1"/>
      <name val="Times New Roman"/>
      <family val="1"/>
    </font>
    <font>
      <b/>
      <sz val="14"/>
      <color theme="9" tint="-0.249977111117893"/>
      <name val="Times New Roman"/>
      <family val="1"/>
    </font>
    <font>
      <sz val="18"/>
      <color rgb="FF0000FF"/>
      <name val="Times New Roman"/>
      <family val="1"/>
    </font>
    <font>
      <u/>
      <sz val="14"/>
      <color rgb="FFFF0000"/>
      <name val="Times New Roman"/>
      <family val="1"/>
    </font>
    <font>
      <b/>
      <u/>
      <sz val="14"/>
      <color rgb="FFFF0000"/>
      <name val="Times New Roman"/>
      <family val="1"/>
    </font>
    <font>
      <i/>
      <sz val="18"/>
      <color rgb="FFFF0000"/>
      <name val="Times New Roman"/>
      <family val="1"/>
    </font>
    <font>
      <sz val="18"/>
      <color rgb="FFC00000"/>
      <name val="Times New Roman"/>
      <family val="1"/>
    </font>
    <font>
      <b/>
      <sz val="18"/>
      <color rgb="FFC00000"/>
      <name val="Times New Roman"/>
      <family val="1"/>
    </font>
    <font>
      <b/>
      <sz val="16"/>
      <color rgb="FF0000FF"/>
      <name val="Times New Roman"/>
      <family val="1"/>
    </font>
    <font>
      <b/>
      <i/>
      <sz val="18"/>
      <color theme="5" tint="-0.499984740745262"/>
      <name val="Times New Roman"/>
      <family val="1"/>
    </font>
    <font>
      <sz val="18"/>
      <color theme="5" tint="-0.499984740745262"/>
      <name val="Times New Roman"/>
      <family val="1"/>
    </font>
    <font>
      <b/>
      <sz val="18"/>
      <color theme="5" tint="-0.499984740745262"/>
      <name val="Times New Roman"/>
      <family val="1"/>
    </font>
    <font>
      <sz val="14"/>
      <color theme="1"/>
      <name val="Calibri"/>
      <family val="2"/>
      <scheme val="minor"/>
    </font>
    <font>
      <u/>
      <sz val="14"/>
      <color rgb="FFFF0000"/>
      <name val="Calibri"/>
      <family val="2"/>
      <scheme val="minor"/>
    </font>
    <font>
      <i/>
      <sz val="12"/>
      <color theme="1"/>
      <name val="Times New Roman"/>
      <family val="1"/>
    </font>
    <font>
      <b/>
      <u/>
      <sz val="18"/>
      <color rgb="FFC00000"/>
      <name val="Times New Roman"/>
      <family val="1"/>
    </font>
    <font>
      <i/>
      <sz val="14"/>
      <color indexed="12"/>
      <name val="Times New Roman"/>
      <family val="1"/>
    </font>
    <font>
      <b/>
      <sz val="14"/>
      <color theme="9" tint="-0.499984740745262"/>
      <name val="Times New Roman"/>
      <family val="1"/>
    </font>
    <font>
      <b/>
      <sz val="12"/>
      <name val="Times New Roman"/>
      <family val="1"/>
    </font>
    <font>
      <sz val="13"/>
      <name val="Times New Roman"/>
      <family val="1"/>
      <charset val="163"/>
    </font>
    <font>
      <b/>
      <i/>
      <sz val="18"/>
      <color rgb="FFC00000"/>
      <name val="Times New Roman"/>
      <family val="1"/>
    </font>
    <font>
      <u/>
      <sz val="16"/>
      <color rgb="FFFF0000"/>
      <name val="Times New Roman"/>
      <family val="1"/>
    </font>
    <font>
      <i/>
      <sz val="16"/>
      <color theme="1"/>
      <name val="Times New Roman"/>
      <family val="1"/>
    </font>
    <font>
      <sz val="18"/>
      <color theme="9" tint="-0.499984740745262"/>
      <name val="Times New Roman"/>
      <family val="1"/>
    </font>
    <font>
      <b/>
      <u/>
      <sz val="16"/>
      <name val="Times New Roman"/>
      <family val="1"/>
    </font>
    <font>
      <b/>
      <sz val="16"/>
      <name val="Calibri"/>
      <family val="2"/>
      <scheme val="minor"/>
    </font>
    <font>
      <sz val="16"/>
      <color theme="1"/>
      <name val="Times New Roman"/>
      <family val="1"/>
    </font>
    <font>
      <b/>
      <sz val="12"/>
      <color theme="1"/>
      <name val="Times New Roman"/>
      <family val="1"/>
    </font>
    <font>
      <b/>
      <u/>
      <sz val="12"/>
      <color rgb="FFFF0000"/>
      <name val="Times New Roman"/>
      <family val="1"/>
    </font>
    <font>
      <u/>
      <sz val="12"/>
      <color rgb="FFFF0000"/>
      <name val="Calibri"/>
      <family val="2"/>
      <scheme val="minor"/>
    </font>
    <font>
      <sz val="12"/>
      <color theme="1"/>
      <name val="Times New Roman"/>
      <family val="1"/>
    </font>
    <font>
      <i/>
      <sz val="18"/>
      <color rgb="FFC00000"/>
      <name val="Times New Roman"/>
      <family val="1"/>
    </font>
    <font>
      <sz val="11"/>
      <color rgb="FFC00000"/>
      <name val="Calibri"/>
      <family val="2"/>
      <scheme val="minor"/>
    </font>
    <font>
      <sz val="18"/>
      <color rgb="FFC00000"/>
      <name val="Calibri"/>
      <family val="2"/>
      <scheme val="minor"/>
    </font>
    <font>
      <b/>
      <sz val="14"/>
      <color rgb="FFFF0000"/>
      <name val="Times New Roman"/>
      <family val="1"/>
    </font>
    <font>
      <b/>
      <i/>
      <sz val="14"/>
      <color rgb="FF0000FF"/>
      <name val="Times New Roman"/>
      <family val="1"/>
    </font>
    <font>
      <b/>
      <sz val="12"/>
      <color rgb="FFFF0000"/>
      <name val="Times New Roman"/>
      <family val="1"/>
    </font>
    <font>
      <b/>
      <sz val="19"/>
      <color theme="1"/>
      <name val="Times New Roman"/>
      <family val="1"/>
    </font>
    <font>
      <b/>
      <sz val="24"/>
      <name val="Times New Roman"/>
      <family val="1"/>
    </font>
    <font>
      <b/>
      <u/>
      <sz val="20"/>
      <name val="Times New Roman"/>
      <family val="1"/>
    </font>
    <font>
      <b/>
      <sz val="26"/>
      <name val="Times New Roman"/>
      <family val="1"/>
    </font>
    <font>
      <i/>
      <sz val="22"/>
      <name val="Times New Roman"/>
      <family val="1"/>
    </font>
    <font>
      <b/>
      <sz val="14"/>
      <color rgb="FF0070C0"/>
      <name val="Times New Roman"/>
      <family val="1"/>
    </font>
    <font>
      <sz val="14"/>
      <color rgb="FF0070C0"/>
      <name val="Calibri"/>
      <family val="2"/>
      <scheme val="minor"/>
    </font>
    <font>
      <b/>
      <sz val="16"/>
      <color theme="1"/>
      <name val="Times New Roman"/>
      <family val="1"/>
    </font>
    <font>
      <i/>
      <sz val="14"/>
      <color theme="1"/>
      <name val="Calibri"/>
      <family val="2"/>
      <scheme val="minor"/>
    </font>
    <font>
      <b/>
      <sz val="16"/>
      <color rgb="FFFF0000"/>
      <name val="Times New Roman"/>
      <family val="1"/>
    </font>
    <font>
      <sz val="16"/>
      <color rgb="FFFF0000"/>
      <name val="Times New Roman"/>
      <family val="1"/>
    </font>
    <font>
      <b/>
      <u/>
      <sz val="14"/>
      <color theme="1"/>
      <name val="Times New Roman"/>
      <family val="1"/>
    </font>
    <font>
      <sz val="14"/>
      <color theme="9" tint="-0.249977111117893"/>
      <name val="Times New Roman"/>
      <family val="1"/>
    </font>
    <font>
      <sz val="18"/>
      <color rgb="FFFF0000"/>
      <name val="Calibri"/>
      <family val="2"/>
      <scheme val="minor"/>
    </font>
    <font>
      <sz val="16"/>
      <color rgb="FFFF0000"/>
      <name val="Calibri"/>
      <family val="2"/>
      <scheme val="minor"/>
    </font>
    <font>
      <sz val="11"/>
      <color rgb="FFFF0000"/>
      <name val="Calibri"/>
      <family val="2"/>
      <scheme val="minor"/>
    </font>
    <font>
      <sz val="16"/>
      <color rgb="FFFF0000"/>
      <name val="Times New Roman"/>
      <family val="1"/>
      <charset val="163"/>
    </font>
    <font>
      <u/>
      <sz val="14"/>
      <name val="Times New Roman"/>
      <family val="1"/>
    </font>
    <font>
      <b/>
      <i/>
      <sz val="16"/>
      <color rgb="FFFF0000"/>
      <name val="Times New Roman"/>
      <family val="1"/>
    </font>
    <font>
      <sz val="12"/>
      <color rgb="FFFF0000"/>
      <name val="Times New Roman"/>
      <family val="1"/>
    </font>
    <font>
      <sz val="12"/>
      <color rgb="FFFF0000"/>
      <name val="Calibri"/>
      <family val="2"/>
      <scheme val="minor"/>
    </font>
    <font>
      <sz val="14"/>
      <color rgb="FFFF0000"/>
      <name val="Calibri"/>
      <family val="2"/>
      <scheme val="minor"/>
    </font>
    <font>
      <b/>
      <u/>
      <sz val="18"/>
      <color rgb="FF0000FF"/>
      <name val="Times New Roman"/>
      <family val="1"/>
    </font>
  </fonts>
  <fills count="3">
    <fill>
      <patternFill patternType="none"/>
    </fill>
    <fill>
      <patternFill patternType="gray125"/>
    </fill>
    <fill>
      <patternFill patternType="solid">
        <fgColor theme="0"/>
        <bgColor indexed="64"/>
      </patternFill>
    </fill>
  </fills>
  <borders count="1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thin">
        <color indexed="64"/>
      </left>
      <right style="thin">
        <color indexed="64"/>
      </right>
      <top style="dotted">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6">
    <xf numFmtId="0" fontId="0" fillId="0" borderId="0"/>
    <xf numFmtId="0" fontId="1" fillId="0" borderId="0"/>
    <xf numFmtId="0" fontId="3" fillId="0" borderId="0"/>
    <xf numFmtId="164"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11" fillId="0" borderId="0"/>
    <xf numFmtId="167" fontId="12" fillId="0" borderId="0" applyFont="0" applyFill="0" applyBorder="0" applyAlignment="0" applyProtection="0"/>
    <xf numFmtId="0" fontId="3" fillId="0" borderId="0"/>
    <xf numFmtId="0" fontId="3" fillId="0" borderId="0"/>
    <xf numFmtId="43" fontId="1" fillId="0" borderId="0" applyFont="0" applyFill="0" applyBorder="0" applyAlignment="0" applyProtection="0"/>
    <xf numFmtId="0" fontId="3" fillId="0" borderId="0"/>
    <xf numFmtId="0" fontId="1" fillId="0" borderId="0"/>
    <xf numFmtId="0" fontId="1" fillId="0" borderId="0"/>
    <xf numFmtId="0" fontId="11" fillId="0" borderId="0"/>
    <xf numFmtId="0" fontId="46" fillId="0" borderId="0"/>
    <xf numFmtId="43" fontId="49" fillId="0" borderId="0" applyFont="0" applyFill="0" applyBorder="0" applyAlignment="0" applyProtection="0"/>
    <xf numFmtId="169" fontId="1" fillId="0" borderId="0" applyFont="0" applyFill="0" applyBorder="0" applyAlignment="0" applyProtection="0"/>
    <xf numFmtId="43" fontId="3" fillId="0" borderId="0" applyFont="0" applyFill="0" applyBorder="0" applyAlignment="0" applyProtection="0"/>
    <xf numFmtId="0" fontId="54" fillId="0" borderId="0"/>
    <xf numFmtId="0" fontId="58" fillId="0" borderId="0"/>
    <xf numFmtId="0" fontId="1" fillId="0" borderId="0"/>
    <xf numFmtId="0" fontId="3" fillId="0" borderId="0"/>
    <xf numFmtId="0" fontId="64" fillId="0" borderId="0"/>
    <xf numFmtId="0" fontId="1" fillId="0" borderId="0"/>
    <xf numFmtId="0" fontId="1" fillId="0" borderId="0"/>
    <xf numFmtId="0" fontId="1" fillId="0" borderId="0"/>
    <xf numFmtId="0" fontId="46" fillId="0" borderId="0"/>
    <xf numFmtId="43" fontId="3" fillId="0" borderId="0" applyFont="0" applyFill="0" applyBorder="0" applyAlignment="0" applyProtection="0"/>
    <xf numFmtId="0" fontId="96" fillId="0" borderId="0"/>
    <xf numFmtId="0" fontId="49" fillId="0" borderId="0"/>
    <xf numFmtId="0" fontId="3" fillId="0" borderId="0"/>
    <xf numFmtId="172" fontId="3" fillId="0" borderId="0" applyFont="0" applyFill="0" applyBorder="0" applyAlignment="0" applyProtection="0"/>
    <xf numFmtId="0" fontId="58" fillId="0" borderId="0"/>
    <xf numFmtId="43" fontId="1" fillId="0" borderId="0" applyFont="0" applyFill="0" applyBorder="0" applyAlignment="0" applyProtection="0"/>
    <xf numFmtId="0" fontId="11" fillId="0" borderId="0"/>
  </cellStyleXfs>
  <cellXfs count="1041">
    <xf numFmtId="0" fontId="0" fillId="0" borderId="0" xfId="0"/>
    <xf numFmtId="166" fontId="11" fillId="0" borderId="2" xfId="0" applyNumberFormat="1" applyFont="1" applyFill="1" applyBorder="1" applyAlignment="1">
      <alignment horizontal="right" vertical="center" wrapText="1"/>
    </xf>
    <xf numFmtId="166" fontId="11" fillId="0" borderId="2" xfId="0" applyNumberFormat="1" applyFont="1" applyFill="1" applyBorder="1" applyAlignment="1">
      <alignment horizontal="center" vertical="center" wrapText="1"/>
    </xf>
    <xf numFmtId="1" fontId="11" fillId="0" borderId="2" xfId="12" applyNumberFormat="1" applyFont="1" applyFill="1" applyBorder="1" applyAlignment="1">
      <alignment horizontal="center" vertical="center" wrapText="1"/>
    </xf>
    <xf numFmtId="166" fontId="11" fillId="0" borderId="2" xfId="0" applyNumberFormat="1" applyFont="1" applyFill="1" applyBorder="1" applyAlignment="1">
      <alignment vertical="center" wrapText="1"/>
    </xf>
    <xf numFmtId="0" fontId="8" fillId="0" borderId="0" xfId="0" applyFont="1" applyFill="1" applyBorder="1" applyAlignment="1">
      <alignment vertical="center"/>
    </xf>
    <xf numFmtId="0" fontId="21" fillId="0" borderId="0" xfId="0" applyFont="1" applyFill="1" applyAlignment="1">
      <alignment horizontal="center" vertical="center"/>
    </xf>
    <xf numFmtId="0" fontId="21" fillId="0" borderId="0" xfId="0" applyFont="1" applyFill="1" applyAlignment="1">
      <alignment vertical="center"/>
    </xf>
    <xf numFmtId="0" fontId="29" fillId="0" borderId="0" xfId="0" applyFont="1" applyFill="1" applyBorder="1" applyAlignment="1">
      <alignment vertical="center"/>
    </xf>
    <xf numFmtId="0" fontId="29" fillId="0" borderId="0" xfId="0" applyFont="1" applyFill="1" applyAlignment="1">
      <alignment vertical="center"/>
    </xf>
    <xf numFmtId="0" fontId="17" fillId="0" borderId="0" xfId="0" applyFont="1" applyFill="1" applyBorder="1" applyAlignment="1">
      <alignment vertical="center"/>
    </xf>
    <xf numFmtId="0" fontId="17" fillId="0" borderId="0" xfId="0" applyFont="1" applyFill="1" applyAlignment="1">
      <alignment vertical="center"/>
    </xf>
    <xf numFmtId="0" fontId="18" fillId="0" borderId="0" xfId="0" applyFont="1" applyFill="1" applyAlignment="1">
      <alignment horizontal="center" vertical="center"/>
    </xf>
    <xf numFmtId="0" fontId="19" fillId="0" borderId="0" xfId="0" applyFont="1" applyFill="1" applyAlignment="1">
      <alignment vertical="center"/>
    </xf>
    <xf numFmtId="166" fontId="18" fillId="0" borderId="0" xfId="0" applyNumberFormat="1"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Fill="1" applyAlignment="1">
      <alignment vertical="center"/>
    </xf>
    <xf numFmtId="166" fontId="17" fillId="0" borderId="0" xfId="0" applyNumberFormat="1" applyFont="1" applyFill="1" applyBorder="1" applyAlignment="1">
      <alignment horizontal="center" vertical="center" wrapText="1"/>
    </xf>
    <xf numFmtId="0" fontId="17" fillId="0" borderId="0" xfId="0" applyFont="1" applyFill="1" applyBorder="1" applyAlignment="1">
      <alignment vertical="center" wrapText="1"/>
    </xf>
    <xf numFmtId="0" fontId="17" fillId="0" borderId="0" xfId="0" applyFont="1" applyFill="1" applyAlignment="1">
      <alignment vertical="center" wrapText="1"/>
    </xf>
    <xf numFmtId="0" fontId="30" fillId="0" borderId="2" xfId="0" applyFont="1" applyFill="1" applyBorder="1" applyAlignment="1">
      <alignment horizontal="center" vertical="center"/>
    </xf>
    <xf numFmtId="0" fontId="31" fillId="0" borderId="0" xfId="0" applyFont="1" applyFill="1" applyBorder="1" applyAlignment="1">
      <alignment horizontal="center" vertical="center"/>
    </xf>
    <xf numFmtId="0" fontId="32" fillId="0" borderId="0" xfId="0" applyFont="1" applyFill="1" applyBorder="1" applyAlignment="1">
      <alignment horizontal="right" vertical="center"/>
    </xf>
    <xf numFmtId="0" fontId="30" fillId="0" borderId="0" xfId="0" applyFont="1" applyFill="1" applyBorder="1" applyAlignment="1">
      <alignment vertical="center"/>
    </xf>
    <xf numFmtId="166" fontId="33" fillId="0" borderId="2" xfId="0" applyNumberFormat="1" applyFont="1" applyFill="1" applyBorder="1" applyAlignment="1">
      <alignment horizontal="center" vertical="center" wrapText="1"/>
    </xf>
    <xf numFmtId="166" fontId="34" fillId="0" borderId="2" xfId="0" applyNumberFormat="1" applyFont="1" applyFill="1" applyBorder="1" applyAlignment="1">
      <alignment horizontal="center" vertical="center" wrapText="1"/>
    </xf>
    <xf numFmtId="166" fontId="34" fillId="0" borderId="2" xfId="0" applyNumberFormat="1" applyFont="1" applyFill="1" applyBorder="1" applyAlignment="1">
      <alignment vertical="center" wrapText="1"/>
    </xf>
    <xf numFmtId="166" fontId="34" fillId="0" borderId="2" xfId="0" applyNumberFormat="1" applyFont="1" applyFill="1" applyBorder="1" applyAlignment="1">
      <alignment horizontal="right" vertical="center" wrapText="1"/>
    </xf>
    <xf numFmtId="166" fontId="34" fillId="0" borderId="0" xfId="0" applyNumberFormat="1" applyFont="1" applyFill="1" applyBorder="1" applyAlignment="1">
      <alignment horizontal="center" vertical="center" wrapText="1"/>
    </xf>
    <xf numFmtId="166" fontId="34" fillId="0" borderId="0" xfId="0" applyNumberFormat="1" applyFont="1" applyFill="1" applyBorder="1" applyAlignment="1">
      <alignment vertical="center"/>
    </xf>
    <xf numFmtId="0" fontId="34" fillId="0" borderId="0" xfId="0" applyFont="1" applyFill="1" applyBorder="1" applyAlignment="1">
      <alignment vertical="center"/>
    </xf>
    <xf numFmtId="166" fontId="35" fillId="0" borderId="2" xfId="0" applyNumberFormat="1" applyFont="1" applyFill="1" applyBorder="1" applyAlignment="1">
      <alignment horizontal="center" vertical="center" wrapText="1"/>
    </xf>
    <xf numFmtId="166" fontId="35" fillId="0" borderId="2" xfId="0" applyNumberFormat="1" applyFont="1" applyFill="1" applyBorder="1" applyAlignment="1">
      <alignment horizontal="left" vertical="center" wrapText="1"/>
    </xf>
    <xf numFmtId="166" fontId="36" fillId="0" borderId="2" xfId="0" applyNumberFormat="1" applyFont="1" applyFill="1" applyBorder="1" applyAlignment="1">
      <alignment horizontal="center" vertical="center" wrapText="1"/>
    </xf>
    <xf numFmtId="166" fontId="36" fillId="0" borderId="2" xfId="0" applyNumberFormat="1" applyFont="1" applyFill="1" applyBorder="1" applyAlignment="1">
      <alignment vertical="center" wrapText="1"/>
    </xf>
    <xf numFmtId="166" fontId="35" fillId="0" borderId="2" xfId="0" applyNumberFormat="1" applyFont="1" applyFill="1" applyBorder="1" applyAlignment="1">
      <alignment horizontal="right" vertical="center" wrapText="1"/>
    </xf>
    <xf numFmtId="166" fontId="36" fillId="0" borderId="2" xfId="0" applyNumberFormat="1" applyFont="1" applyFill="1" applyBorder="1" applyAlignment="1">
      <alignment horizontal="right" vertical="center" wrapText="1"/>
    </xf>
    <xf numFmtId="166" fontId="36" fillId="0" borderId="0" xfId="0" applyNumberFormat="1" applyFont="1" applyFill="1" applyBorder="1" applyAlignment="1">
      <alignment horizontal="center" vertical="center" wrapText="1"/>
    </xf>
    <xf numFmtId="166" fontId="36" fillId="0" borderId="0" xfId="0" applyNumberFormat="1" applyFont="1" applyFill="1" applyBorder="1" applyAlignment="1">
      <alignment vertical="center"/>
    </xf>
    <xf numFmtId="0" fontId="36" fillId="0" borderId="0" xfId="0" applyFont="1" applyFill="1" applyBorder="1" applyAlignment="1">
      <alignment vertical="center"/>
    </xf>
    <xf numFmtId="1" fontId="11" fillId="0" borderId="2" xfId="12" quotePrefix="1" applyNumberFormat="1" applyFont="1" applyFill="1" applyBorder="1" applyAlignment="1">
      <alignment horizontal="center" vertical="center" wrapText="1"/>
    </xf>
    <xf numFmtId="1" fontId="11" fillId="0" borderId="2" xfId="12" applyNumberFormat="1" applyFont="1" applyFill="1" applyBorder="1" applyAlignment="1">
      <alignment horizontal="left" vertical="center" wrapText="1"/>
    </xf>
    <xf numFmtId="0" fontId="38" fillId="0" borderId="0" xfId="0" applyFont="1" applyFill="1" applyBorder="1" applyAlignment="1">
      <alignment horizontal="center" vertical="center" wrapText="1"/>
    </xf>
    <xf numFmtId="0" fontId="37" fillId="0" borderId="0" xfId="0" applyFont="1" applyFill="1" applyBorder="1" applyAlignment="1">
      <alignment vertical="center" wrapText="1"/>
    </xf>
    <xf numFmtId="0" fontId="37" fillId="0" borderId="0" xfId="0" applyFont="1" applyFill="1" applyBorder="1" applyAlignment="1">
      <alignment horizontal="center" vertical="center" wrapText="1"/>
    </xf>
    <xf numFmtId="166" fontId="37" fillId="0" borderId="0" xfId="0" applyNumberFormat="1" applyFont="1" applyFill="1" applyBorder="1" applyAlignment="1">
      <alignment vertical="center" wrapText="1"/>
    </xf>
    <xf numFmtId="166" fontId="37" fillId="0" borderId="0" xfId="0" applyNumberFormat="1" applyFont="1" applyFill="1" applyBorder="1" applyAlignment="1">
      <alignment horizontal="center" vertical="center" wrapText="1"/>
    </xf>
    <xf numFmtId="0" fontId="39" fillId="0" borderId="0" xfId="0" applyFont="1" applyFill="1" applyBorder="1" applyAlignment="1">
      <alignment vertical="center" wrapText="1"/>
    </xf>
    <xf numFmtId="0" fontId="12" fillId="0" borderId="0" xfId="0" applyFont="1" applyFill="1" applyBorder="1" applyAlignment="1">
      <alignment vertical="center" wrapText="1"/>
    </xf>
    <xf numFmtId="0" fontId="12" fillId="0" borderId="0" xfId="0" applyFont="1" applyFill="1" applyBorder="1" applyAlignment="1">
      <alignment horizontal="center" vertical="center" wrapText="1"/>
    </xf>
    <xf numFmtId="166" fontId="12" fillId="0" borderId="0" xfId="0" applyNumberFormat="1" applyFont="1" applyFill="1" applyBorder="1" applyAlignment="1">
      <alignment vertical="center" wrapText="1"/>
    </xf>
    <xf numFmtId="166" fontId="12" fillId="0" borderId="0" xfId="0" applyNumberFormat="1" applyFont="1" applyFill="1" applyBorder="1" applyAlignment="1">
      <alignment horizontal="center" vertical="center" wrapText="1"/>
    </xf>
    <xf numFmtId="0" fontId="40" fillId="0" borderId="0" xfId="0" applyFont="1" applyFill="1" applyBorder="1" applyAlignment="1">
      <alignment horizontal="center" vertical="center" wrapText="1"/>
    </xf>
    <xf numFmtId="0" fontId="39" fillId="0" borderId="0" xfId="0" applyFont="1" applyFill="1" applyAlignment="1">
      <alignment vertical="center" wrapText="1"/>
    </xf>
    <xf numFmtId="0" fontId="12" fillId="0" borderId="0" xfId="0" applyFont="1" applyFill="1" applyAlignment="1">
      <alignment vertical="center" wrapText="1"/>
    </xf>
    <xf numFmtId="0" fontId="12" fillId="0" borderId="0" xfId="0" applyFont="1" applyFill="1" applyAlignment="1">
      <alignment horizontal="center" vertical="center" wrapText="1"/>
    </xf>
    <xf numFmtId="166" fontId="12" fillId="0" borderId="0" xfId="0" applyNumberFormat="1" applyFont="1" applyFill="1" applyAlignment="1">
      <alignment vertical="center" wrapText="1"/>
    </xf>
    <xf numFmtId="166" fontId="12" fillId="0" borderId="0" xfId="0" applyNumberFormat="1" applyFont="1" applyFill="1" applyAlignment="1">
      <alignment horizontal="center" vertical="center" wrapText="1"/>
    </xf>
    <xf numFmtId="0" fontId="40" fillId="0" borderId="0" xfId="0" applyFont="1" applyFill="1" applyAlignment="1">
      <alignment horizontal="center" vertical="center" wrapText="1"/>
    </xf>
    <xf numFmtId="0" fontId="12" fillId="0" borderId="0" xfId="0" applyFont="1" applyFill="1" applyAlignment="1">
      <alignment vertical="center"/>
    </xf>
    <xf numFmtId="0" fontId="12" fillId="0" borderId="0" xfId="0" applyFont="1" applyFill="1" applyAlignment="1">
      <alignment horizontal="center" vertical="center"/>
    </xf>
    <xf numFmtId="166" fontId="12" fillId="0" borderId="0" xfId="0" applyNumberFormat="1" applyFont="1" applyFill="1" applyAlignment="1">
      <alignment vertical="center"/>
    </xf>
    <xf numFmtId="166" fontId="12" fillId="0" borderId="0" xfId="0" applyNumberFormat="1" applyFont="1" applyFill="1" applyAlignment="1">
      <alignment horizontal="center" vertical="center"/>
    </xf>
    <xf numFmtId="0" fontId="41" fillId="0" borderId="0" xfId="0" applyFont="1" applyFill="1" applyAlignment="1">
      <alignment horizontal="center" vertical="center"/>
    </xf>
    <xf numFmtId="166" fontId="42" fillId="0" borderId="2" xfId="2" applyNumberFormat="1" applyFont="1" applyFill="1" applyBorder="1" applyAlignment="1">
      <alignment vertical="center" wrapText="1"/>
    </xf>
    <xf numFmtId="166" fontId="43" fillId="0" borderId="2" xfId="0" applyNumberFormat="1" applyFont="1" applyFill="1" applyBorder="1" applyAlignment="1">
      <alignment horizontal="right" vertical="center" wrapText="1"/>
    </xf>
    <xf numFmtId="166" fontId="43" fillId="0" borderId="0" xfId="0" applyNumberFormat="1" applyFont="1" applyFill="1" applyBorder="1" applyAlignment="1">
      <alignment horizontal="center" vertical="center" wrapText="1"/>
    </xf>
    <xf numFmtId="166" fontId="43" fillId="0" borderId="0" xfId="0" applyNumberFormat="1" applyFont="1" applyFill="1" applyBorder="1" applyAlignment="1">
      <alignment vertical="center"/>
    </xf>
    <xf numFmtId="0" fontId="43" fillId="0" borderId="0" xfId="0" applyFont="1" applyFill="1" applyBorder="1" applyAlignment="1">
      <alignment vertical="center"/>
    </xf>
    <xf numFmtId="166" fontId="37" fillId="0" borderId="2" xfId="0" applyNumberFormat="1" applyFont="1" applyFill="1" applyBorder="1" applyAlignment="1">
      <alignment horizontal="center" vertical="center" wrapText="1"/>
    </xf>
    <xf numFmtId="166" fontId="44" fillId="0" borderId="0" xfId="0" applyNumberFormat="1" applyFont="1" applyFill="1" applyBorder="1" applyAlignment="1">
      <alignment horizontal="center" vertical="center" wrapText="1"/>
    </xf>
    <xf numFmtId="166" fontId="44" fillId="0" borderId="0" xfId="0" applyNumberFormat="1" applyFont="1" applyFill="1" applyBorder="1" applyAlignment="1">
      <alignment vertical="center"/>
    </xf>
    <xf numFmtId="0" fontId="44" fillId="0" borderId="0" xfId="0" applyFont="1" applyFill="1" applyBorder="1" applyAlignment="1">
      <alignment vertical="center"/>
    </xf>
    <xf numFmtId="166" fontId="42" fillId="0" borderId="2" xfId="0" applyNumberFormat="1" applyFont="1" applyFill="1" applyBorder="1" applyAlignment="1">
      <alignment horizontal="center" vertical="center" wrapText="1"/>
    </xf>
    <xf numFmtId="1" fontId="42" fillId="0" borderId="2" xfId="12" applyNumberFormat="1" applyFont="1" applyFill="1" applyBorder="1" applyAlignment="1">
      <alignment vertical="center" wrapText="1"/>
    </xf>
    <xf numFmtId="1" fontId="45" fillId="0" borderId="2" xfId="12" applyNumberFormat="1" applyFont="1" applyFill="1" applyBorder="1" applyAlignment="1">
      <alignment horizontal="center" vertical="center" wrapText="1"/>
    </xf>
    <xf numFmtId="1" fontId="42" fillId="0" borderId="2" xfId="12" applyNumberFormat="1" applyFont="1" applyFill="1" applyBorder="1" applyAlignment="1">
      <alignment horizontal="center" vertical="center" wrapText="1"/>
    </xf>
    <xf numFmtId="168" fontId="42" fillId="0" borderId="2" xfId="0" applyNumberFormat="1" applyFont="1" applyFill="1" applyBorder="1" applyAlignment="1">
      <alignment horizontal="center" vertical="center" wrapText="1"/>
    </xf>
    <xf numFmtId="165" fontId="42" fillId="0" borderId="2" xfId="10" applyNumberFormat="1" applyFont="1" applyFill="1" applyBorder="1" applyAlignment="1">
      <alignment horizontal="right" vertical="center" wrapText="1"/>
    </xf>
    <xf numFmtId="166" fontId="42" fillId="0" borderId="2" xfId="0" applyNumberFormat="1" applyFont="1" applyFill="1" applyBorder="1" applyAlignment="1">
      <alignment horizontal="right" vertical="center" wrapText="1"/>
    </xf>
    <xf numFmtId="166" fontId="42" fillId="0" borderId="0" xfId="0" applyNumberFormat="1" applyFont="1" applyFill="1" applyBorder="1" applyAlignment="1">
      <alignment horizontal="center" vertical="center" wrapText="1"/>
    </xf>
    <xf numFmtId="0" fontId="42" fillId="0" borderId="0" xfId="0" applyFont="1" applyFill="1" applyBorder="1" applyAlignment="1">
      <alignment vertical="center" wrapText="1"/>
    </xf>
    <xf numFmtId="0" fontId="21" fillId="0" borderId="0" xfId="0" applyFont="1" applyFill="1" applyBorder="1" applyAlignment="1">
      <alignment vertical="center" wrapText="1"/>
    </xf>
    <xf numFmtId="0" fontId="47" fillId="0" borderId="2" xfId="0" applyFont="1" applyFill="1" applyBorder="1" applyAlignment="1">
      <alignment horizontal="center" vertical="center"/>
    </xf>
    <xf numFmtId="165" fontId="21" fillId="0" borderId="2" xfId="10" applyNumberFormat="1" applyFont="1" applyFill="1" applyBorder="1" applyAlignment="1">
      <alignment horizontal="right" vertical="center" wrapText="1"/>
    </xf>
    <xf numFmtId="165" fontId="20" fillId="0" borderId="0" xfId="10" applyNumberFormat="1" applyFont="1" applyFill="1" applyBorder="1" applyAlignment="1">
      <alignment vertical="center"/>
    </xf>
    <xf numFmtId="165" fontId="20" fillId="0" borderId="0" xfId="0" applyNumberFormat="1" applyFont="1" applyFill="1" applyBorder="1" applyAlignment="1">
      <alignment vertical="center"/>
    </xf>
    <xf numFmtId="1" fontId="20" fillId="0" borderId="2" xfId="12" quotePrefix="1" applyNumberFormat="1" applyFont="1" applyFill="1" applyBorder="1" applyAlignment="1">
      <alignment horizontal="center" vertical="center" wrapText="1"/>
    </xf>
    <xf numFmtId="1" fontId="20" fillId="0" borderId="2" xfId="12" applyNumberFormat="1" applyFont="1" applyFill="1" applyBorder="1" applyAlignment="1">
      <alignment horizontal="center" vertical="center" wrapText="1"/>
    </xf>
    <xf numFmtId="3" fontId="20" fillId="0" borderId="2" xfId="0" applyNumberFormat="1" applyFont="1" applyFill="1" applyBorder="1" applyAlignment="1">
      <alignment horizontal="center" vertical="center" wrapText="1"/>
    </xf>
    <xf numFmtId="166" fontId="20" fillId="0" borderId="2" xfId="0" applyNumberFormat="1" applyFont="1" applyFill="1" applyBorder="1" applyAlignment="1">
      <alignment horizontal="center" vertical="center" wrapText="1"/>
    </xf>
    <xf numFmtId="166" fontId="20" fillId="0" borderId="2" xfId="0" applyNumberFormat="1" applyFont="1" applyFill="1" applyBorder="1" applyAlignment="1">
      <alignment vertical="center" wrapText="1"/>
    </xf>
    <xf numFmtId="166" fontId="20" fillId="0" borderId="2" xfId="0" applyNumberFormat="1" applyFont="1" applyFill="1" applyBorder="1" applyAlignment="1">
      <alignment horizontal="right" vertical="center" wrapText="1"/>
    </xf>
    <xf numFmtId="0" fontId="20" fillId="0" borderId="0" xfId="0" applyFont="1" applyFill="1" applyBorder="1" applyAlignment="1">
      <alignment vertical="center" wrapText="1"/>
    </xf>
    <xf numFmtId="166" fontId="20" fillId="0" borderId="2" xfId="0" quotePrefix="1" applyNumberFormat="1" applyFont="1" applyFill="1" applyBorder="1" applyAlignment="1">
      <alignment horizontal="center" vertical="center" wrapText="1"/>
    </xf>
    <xf numFmtId="1" fontId="20" fillId="0" borderId="2" xfId="12" applyNumberFormat="1" applyFont="1" applyFill="1" applyBorder="1" applyAlignment="1">
      <alignment horizontal="left" vertical="center" wrapText="1"/>
    </xf>
    <xf numFmtId="0" fontId="20" fillId="0" borderId="2" xfId="0" applyFont="1" applyFill="1" applyBorder="1" applyAlignment="1">
      <alignment horizontal="center" vertical="center" wrapText="1"/>
    </xf>
    <xf numFmtId="0" fontId="20" fillId="0" borderId="2" xfId="0" applyFont="1" applyFill="1" applyBorder="1" applyAlignment="1">
      <alignment vertical="center" wrapText="1"/>
    </xf>
    <xf numFmtId="166" fontId="20" fillId="0" borderId="2" xfId="0" applyNumberFormat="1" applyFont="1" applyFill="1" applyBorder="1" applyAlignment="1">
      <alignment horizontal="left" vertical="center" wrapText="1"/>
    </xf>
    <xf numFmtId="165" fontId="20" fillId="0" borderId="2" xfId="10" applyNumberFormat="1" applyFont="1" applyFill="1" applyBorder="1" applyAlignment="1">
      <alignment horizontal="right" vertical="center" wrapText="1"/>
    </xf>
    <xf numFmtId="3" fontId="20" fillId="0" borderId="2" xfId="12" applyNumberFormat="1" applyFont="1" applyFill="1" applyBorder="1" applyAlignment="1">
      <alignment horizontal="center" vertical="center" wrapText="1"/>
    </xf>
    <xf numFmtId="0" fontId="20" fillId="0" borderId="2" xfId="12" applyFont="1" applyFill="1" applyBorder="1" applyAlignment="1">
      <alignment horizontal="left" vertical="center" wrapText="1"/>
    </xf>
    <xf numFmtId="1" fontId="21" fillId="0" borderId="2" xfId="12" quotePrefix="1" applyNumberFormat="1" applyFont="1" applyFill="1" applyBorder="1" applyAlignment="1">
      <alignment horizontal="center" vertical="center" wrapText="1"/>
    </xf>
    <xf numFmtId="1" fontId="21" fillId="0" borderId="2" xfId="12" applyNumberFormat="1" applyFont="1" applyFill="1" applyBorder="1" applyAlignment="1">
      <alignment horizontal="center" vertical="center" wrapText="1"/>
    </xf>
    <xf numFmtId="3" fontId="21" fillId="0" borderId="2" xfId="0" applyNumberFormat="1" applyFont="1" applyFill="1" applyBorder="1" applyAlignment="1">
      <alignment horizontal="center" vertical="center" wrapText="1"/>
    </xf>
    <xf numFmtId="166" fontId="21" fillId="0" borderId="2" xfId="0" applyNumberFormat="1" applyFont="1" applyFill="1" applyBorder="1" applyAlignment="1">
      <alignment horizontal="right" vertical="center" wrapText="1"/>
    </xf>
    <xf numFmtId="165" fontId="21" fillId="0" borderId="0" xfId="10" applyNumberFormat="1" applyFont="1" applyFill="1" applyBorder="1" applyAlignment="1">
      <alignment vertical="center"/>
    </xf>
    <xf numFmtId="165" fontId="21" fillId="0" borderId="0" xfId="0" applyNumberFormat="1" applyFont="1" applyFill="1" applyBorder="1" applyAlignment="1">
      <alignment vertical="center"/>
    </xf>
    <xf numFmtId="0" fontId="11" fillId="0" borderId="2" xfId="9" applyFont="1" applyFill="1" applyBorder="1" applyAlignment="1">
      <alignment horizontal="center" vertical="center" wrapText="1"/>
    </xf>
    <xf numFmtId="0" fontId="20" fillId="0" borderId="0" xfId="0" applyFont="1" applyFill="1" applyBorder="1" applyAlignment="1">
      <alignment vertical="center"/>
    </xf>
    <xf numFmtId="3" fontId="20" fillId="0" borderId="2" xfId="15" applyNumberFormat="1" applyFont="1" applyFill="1" applyBorder="1" applyAlignment="1">
      <alignment horizontal="left" vertical="center" wrapText="1"/>
    </xf>
    <xf numFmtId="3" fontId="20" fillId="0" borderId="2" xfId="12" applyNumberFormat="1" applyFont="1" applyFill="1" applyBorder="1" applyAlignment="1">
      <alignment horizontal="left" vertical="center" wrapText="1"/>
    </xf>
    <xf numFmtId="3" fontId="20" fillId="0" borderId="2" xfId="0" applyNumberFormat="1" applyFont="1" applyFill="1" applyBorder="1" applyAlignment="1">
      <alignment horizontal="left" vertical="center" wrapText="1"/>
    </xf>
    <xf numFmtId="165" fontId="20" fillId="0" borderId="2" xfId="16" applyNumberFormat="1" applyFont="1" applyFill="1" applyBorder="1" applyAlignment="1">
      <alignment vertical="center" wrapText="1"/>
    </xf>
    <xf numFmtId="0" fontId="20" fillId="0" borderId="0" xfId="0" applyFont="1" applyFill="1" applyBorder="1" applyAlignment="1">
      <alignment horizontal="center" vertical="center" wrapText="1"/>
    </xf>
    <xf numFmtId="37" fontId="20" fillId="0" borderId="3" xfId="12" quotePrefix="1" applyNumberFormat="1" applyFont="1" applyFill="1" applyBorder="1" applyAlignment="1">
      <alignment horizontal="center" vertical="center" wrapText="1"/>
    </xf>
    <xf numFmtId="1" fontId="20" fillId="0" borderId="3" xfId="12" applyNumberFormat="1" applyFont="1" applyFill="1" applyBorder="1" applyAlignment="1">
      <alignment horizontal="center" vertical="center" wrapText="1"/>
    </xf>
    <xf numFmtId="3" fontId="20" fillId="0" borderId="3" xfId="0" applyNumberFormat="1" applyFont="1" applyFill="1" applyBorder="1" applyAlignment="1">
      <alignment horizontal="center" vertical="center" wrapText="1"/>
    </xf>
    <xf numFmtId="166" fontId="20" fillId="0" borderId="3" xfId="0" applyNumberFormat="1" applyFont="1" applyFill="1" applyBorder="1" applyAlignment="1">
      <alignment horizontal="center" vertical="center" wrapText="1"/>
    </xf>
    <xf numFmtId="166" fontId="20" fillId="0" borderId="3" xfId="0" applyNumberFormat="1" applyFont="1" applyFill="1" applyBorder="1" applyAlignment="1">
      <alignment horizontal="right" vertical="center" wrapText="1"/>
    </xf>
    <xf numFmtId="166" fontId="21" fillId="0" borderId="3" xfId="0" applyNumberFormat="1" applyFont="1" applyFill="1" applyBorder="1" applyAlignment="1">
      <alignment horizontal="right" vertical="center" wrapText="1"/>
    </xf>
    <xf numFmtId="3" fontId="20" fillId="0" borderId="2" xfId="1" applyNumberFormat="1" applyFont="1" applyFill="1" applyBorder="1" applyAlignment="1">
      <alignment horizontal="center" vertical="center" wrapText="1"/>
    </xf>
    <xf numFmtId="166" fontId="52" fillId="0" borderId="2" xfId="0" applyNumberFormat="1" applyFont="1" applyFill="1" applyBorder="1" applyAlignment="1">
      <alignment horizontal="center" vertical="center" wrapText="1"/>
    </xf>
    <xf numFmtId="166" fontId="52" fillId="0" borderId="2" xfId="2" applyNumberFormat="1" applyFont="1" applyFill="1" applyBorder="1" applyAlignment="1">
      <alignment vertical="center" wrapText="1"/>
    </xf>
    <xf numFmtId="166" fontId="52" fillId="0" borderId="2" xfId="0" applyNumberFormat="1" applyFont="1" applyFill="1" applyBorder="1" applyAlignment="1">
      <alignment horizontal="left" vertical="center" wrapText="1"/>
    </xf>
    <xf numFmtId="165" fontId="52" fillId="0" borderId="2" xfId="10" applyNumberFormat="1" applyFont="1" applyFill="1" applyBorder="1" applyAlignment="1">
      <alignment horizontal="right" vertical="center" wrapText="1"/>
    </xf>
    <xf numFmtId="0" fontId="20" fillId="0" borderId="3" xfId="0" applyFont="1" applyFill="1" applyBorder="1" applyAlignment="1">
      <alignment horizontal="center" vertical="center" wrapText="1"/>
    </xf>
    <xf numFmtId="0" fontId="20" fillId="0" borderId="2" xfId="12" applyFont="1" applyFill="1" applyBorder="1" applyAlignment="1">
      <alignment horizontal="center" vertical="center" wrapText="1"/>
    </xf>
    <xf numFmtId="0" fontId="20" fillId="0" borderId="2" xfId="0" applyFont="1" applyFill="1" applyBorder="1" applyAlignment="1">
      <alignment horizontal="left" vertical="center" wrapText="1"/>
    </xf>
    <xf numFmtId="1" fontId="52" fillId="0" borderId="2" xfId="12" applyNumberFormat="1" applyFont="1" applyFill="1" applyBorder="1" applyAlignment="1">
      <alignment vertical="center" wrapText="1"/>
    </xf>
    <xf numFmtId="1" fontId="52" fillId="0" borderId="2" xfId="12" applyNumberFormat="1" applyFont="1" applyFill="1" applyBorder="1" applyAlignment="1">
      <alignment horizontal="center" vertical="center" wrapText="1"/>
    </xf>
    <xf numFmtId="168" fontId="52" fillId="0" borderId="2" xfId="0" applyNumberFormat="1" applyFont="1" applyFill="1" applyBorder="1" applyAlignment="1">
      <alignment horizontal="center" vertical="center" wrapText="1"/>
    </xf>
    <xf numFmtId="0" fontId="52" fillId="0" borderId="0" xfId="0" applyFont="1" applyFill="1" applyBorder="1" applyAlignment="1">
      <alignment vertical="center" wrapText="1"/>
    </xf>
    <xf numFmtId="166" fontId="52" fillId="0" borderId="2" xfId="0" applyNumberFormat="1" applyFont="1" applyFill="1" applyBorder="1" applyAlignment="1">
      <alignment vertical="center" wrapText="1"/>
    </xf>
    <xf numFmtId="165" fontId="52" fillId="0" borderId="0" xfId="10" applyNumberFormat="1" applyFont="1" applyFill="1" applyBorder="1" applyAlignment="1">
      <alignment vertical="center"/>
    </xf>
    <xf numFmtId="165" fontId="52" fillId="0" borderId="0" xfId="0" applyNumberFormat="1" applyFont="1" applyFill="1" applyBorder="1" applyAlignment="1">
      <alignment vertical="center"/>
    </xf>
    <xf numFmtId="3" fontId="20" fillId="0" borderId="2" xfId="15" applyNumberFormat="1" applyFont="1" applyFill="1" applyBorder="1" applyAlignment="1">
      <alignment horizontal="center" vertical="center" wrapText="1"/>
    </xf>
    <xf numFmtId="0" fontId="52" fillId="0" borderId="2" xfId="12" applyFont="1" applyFill="1" applyBorder="1" applyAlignment="1">
      <alignment horizontal="left" vertical="center" wrapText="1"/>
    </xf>
    <xf numFmtId="0" fontId="52" fillId="0" borderId="2" xfId="12" applyFont="1" applyFill="1" applyBorder="1" applyAlignment="1">
      <alignment horizontal="center" vertical="center" wrapText="1"/>
    </xf>
    <xf numFmtId="3" fontId="52" fillId="0" borderId="2" xfId="0" applyNumberFormat="1" applyFont="1" applyFill="1" applyBorder="1" applyAlignment="1">
      <alignment horizontal="center" vertical="center" wrapText="1"/>
    </xf>
    <xf numFmtId="0" fontId="52" fillId="0" borderId="2" xfId="0" applyFont="1" applyFill="1" applyBorder="1" applyAlignment="1">
      <alignment horizontal="center" vertical="center" wrapText="1"/>
    </xf>
    <xf numFmtId="166" fontId="21" fillId="0" borderId="2" xfId="0" quotePrefix="1"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2" xfId="0" applyFont="1" applyFill="1" applyBorder="1" applyAlignment="1">
      <alignment horizontal="center" vertical="center"/>
    </xf>
    <xf numFmtId="0" fontId="60" fillId="0" borderId="2" xfId="0" applyFont="1" applyFill="1" applyBorder="1"/>
    <xf numFmtId="166" fontId="21" fillId="0" borderId="2" xfId="0" applyNumberFormat="1" applyFont="1" applyFill="1" applyBorder="1" applyAlignment="1">
      <alignment horizontal="left" vertical="center" wrapText="1"/>
    </xf>
    <xf numFmtId="3" fontId="21" fillId="0" borderId="2" xfId="0" applyNumberFormat="1" applyFont="1" applyFill="1" applyBorder="1" applyAlignment="1">
      <alignment vertical="center" wrapText="1"/>
    </xf>
    <xf numFmtId="0" fontId="20" fillId="0" borderId="2" xfId="0" applyFont="1" applyFill="1" applyBorder="1" applyAlignment="1">
      <alignment horizontal="justify" vertical="center" wrapText="1"/>
    </xf>
    <xf numFmtId="3" fontId="20" fillId="0" borderId="2" xfId="0" applyNumberFormat="1" applyFont="1" applyFill="1" applyBorder="1" applyAlignment="1">
      <alignment horizontal="right" vertical="center" wrapText="1"/>
    </xf>
    <xf numFmtId="166" fontId="48" fillId="0" borderId="2" xfId="0" applyNumberFormat="1" applyFont="1" applyFill="1" applyBorder="1" applyAlignment="1">
      <alignment horizontal="center" vertical="center" wrapText="1"/>
    </xf>
    <xf numFmtId="166" fontId="48" fillId="0" borderId="2" xfId="0" applyNumberFormat="1" applyFont="1" applyFill="1" applyBorder="1" applyAlignment="1">
      <alignment vertical="center" wrapText="1"/>
    </xf>
    <xf numFmtId="166" fontId="48" fillId="0" borderId="2" xfId="0" applyNumberFormat="1" applyFont="1" applyFill="1" applyBorder="1" applyAlignment="1">
      <alignment horizontal="right" vertical="center" wrapText="1"/>
    </xf>
    <xf numFmtId="0" fontId="0" fillId="0" borderId="0" xfId="0" applyFill="1"/>
    <xf numFmtId="0" fontId="8" fillId="0" borderId="2" xfId="0" applyFont="1" applyFill="1" applyBorder="1" applyAlignment="1">
      <alignment horizontal="left" vertical="center" wrapText="1"/>
    </xf>
    <xf numFmtId="3" fontId="20" fillId="0" borderId="2" xfId="0" applyNumberFormat="1" applyFont="1" applyFill="1" applyBorder="1" applyAlignment="1">
      <alignment vertical="center"/>
    </xf>
    <xf numFmtId="0" fontId="20" fillId="0" borderId="0" xfId="0" applyFont="1" applyFill="1" applyAlignment="1">
      <alignment horizontal="left" vertical="center" wrapText="1"/>
    </xf>
    <xf numFmtId="0" fontId="20" fillId="0" borderId="2" xfId="0" applyFont="1" applyFill="1" applyBorder="1" applyAlignment="1">
      <alignment horizontal="center" vertical="center"/>
    </xf>
    <xf numFmtId="0" fontId="20" fillId="0" borderId="2" xfId="0" applyFont="1" applyFill="1" applyBorder="1"/>
    <xf numFmtId="1" fontId="20" fillId="0" borderId="2" xfId="0" applyNumberFormat="1" applyFont="1" applyFill="1" applyBorder="1" applyAlignment="1">
      <alignment horizontal="center" vertical="center" wrapText="1"/>
    </xf>
    <xf numFmtId="0" fontId="20" fillId="0" borderId="2" xfId="0" applyFont="1" applyFill="1" applyBorder="1" applyAlignment="1">
      <alignment horizontal="right" vertical="center"/>
    </xf>
    <xf numFmtId="0" fontId="20" fillId="0" borderId="0" xfId="0" applyFont="1" applyFill="1"/>
    <xf numFmtId="37" fontId="21" fillId="0" borderId="3" xfId="12" quotePrefix="1" applyNumberFormat="1" applyFont="1" applyFill="1" applyBorder="1" applyAlignment="1">
      <alignment horizontal="center" vertical="center" wrapText="1"/>
    </xf>
    <xf numFmtId="0" fontId="21" fillId="0" borderId="2" xfId="0" applyFont="1" applyFill="1" applyBorder="1" applyAlignment="1">
      <alignment horizontal="left" vertical="center" wrapText="1"/>
    </xf>
    <xf numFmtId="1" fontId="21" fillId="0" borderId="3" xfId="12" applyNumberFormat="1" applyFont="1" applyFill="1" applyBorder="1" applyAlignment="1">
      <alignment horizontal="center" vertical="center" wrapText="1"/>
    </xf>
    <xf numFmtId="3" fontId="21" fillId="0" borderId="3" xfId="0" applyNumberFormat="1" applyFont="1" applyFill="1" applyBorder="1" applyAlignment="1">
      <alignment horizontal="center" vertical="center" wrapText="1"/>
    </xf>
    <xf numFmtId="165" fontId="20" fillId="0" borderId="2" xfId="16" applyNumberFormat="1" applyFont="1" applyFill="1" applyBorder="1" applyAlignment="1">
      <alignment horizontal="right" vertical="center" wrapText="1"/>
    </xf>
    <xf numFmtId="37" fontId="21" fillId="0" borderId="2" xfId="12" quotePrefix="1" applyNumberFormat="1" applyFont="1" applyFill="1" applyBorder="1" applyAlignment="1">
      <alignment horizontal="center" vertical="center" wrapText="1"/>
    </xf>
    <xf numFmtId="1" fontId="57" fillId="0" borderId="2" xfId="12" applyNumberFormat="1" applyFont="1" applyFill="1" applyBorder="1" applyAlignment="1">
      <alignment horizontal="center" vertical="center" wrapText="1"/>
    </xf>
    <xf numFmtId="1" fontId="59" fillId="0" borderId="2" xfId="0" applyNumberFormat="1" applyFont="1" applyFill="1" applyBorder="1" applyAlignment="1">
      <alignment horizontal="center" vertical="center"/>
    </xf>
    <xf numFmtId="0" fontId="59" fillId="0" borderId="2" xfId="0" applyFont="1" applyFill="1" applyBorder="1"/>
    <xf numFmtId="0" fontId="59" fillId="0" borderId="2" xfId="0" applyFont="1" applyFill="1" applyBorder="1" applyAlignment="1">
      <alignment horizontal="right" vertical="center"/>
    </xf>
    <xf numFmtId="0" fontId="61" fillId="0" borderId="2" xfId="0" applyFont="1" applyFill="1" applyBorder="1"/>
    <xf numFmtId="0" fontId="61" fillId="0" borderId="0" xfId="0" applyFont="1" applyFill="1"/>
    <xf numFmtId="165" fontId="21" fillId="0" borderId="2" xfId="16" applyNumberFormat="1" applyFont="1" applyFill="1" applyBorder="1" applyAlignment="1">
      <alignment vertical="center" wrapText="1"/>
    </xf>
    <xf numFmtId="0" fontId="59" fillId="0" borderId="0" xfId="0" applyFont="1" applyFill="1"/>
    <xf numFmtId="0" fontId="20" fillId="0" borderId="2" xfId="11" applyFont="1" applyFill="1" applyBorder="1" applyAlignment="1">
      <alignment horizontal="left" vertical="center" wrapText="1"/>
    </xf>
    <xf numFmtId="3" fontId="8" fillId="0" borderId="2" xfId="0" applyNumberFormat="1" applyFont="1" applyFill="1" applyBorder="1" applyAlignment="1">
      <alignment horizontal="right" vertical="center" wrapText="1"/>
    </xf>
    <xf numFmtId="0" fontId="21" fillId="0" borderId="2" xfId="0" applyFont="1" applyFill="1" applyBorder="1" applyAlignment="1">
      <alignment horizontal="center" vertical="center"/>
    </xf>
    <xf numFmtId="0" fontId="21" fillId="0" borderId="2" xfId="0" applyFont="1" applyFill="1" applyBorder="1"/>
    <xf numFmtId="166" fontId="21" fillId="0" borderId="2" xfId="0" applyNumberFormat="1" applyFont="1" applyFill="1" applyBorder="1" applyAlignment="1">
      <alignment vertical="center"/>
    </xf>
    <xf numFmtId="0" fontId="39" fillId="0" borderId="2" xfId="0" applyFont="1" applyFill="1" applyBorder="1"/>
    <xf numFmtId="37" fontId="21" fillId="0" borderId="2" xfId="0" applyNumberFormat="1" applyFont="1" applyFill="1" applyBorder="1" applyAlignment="1">
      <alignment horizontal="right" vertical="center"/>
    </xf>
    <xf numFmtId="0" fontId="39" fillId="0" borderId="0" xfId="0" applyFont="1" applyFill="1"/>
    <xf numFmtId="0" fontId="59" fillId="0" borderId="2" xfId="0" applyFont="1" applyFill="1" applyBorder="1" applyAlignment="1">
      <alignment horizontal="center" vertical="center"/>
    </xf>
    <xf numFmtId="0" fontId="20" fillId="0" borderId="2" xfId="0" applyFont="1" applyFill="1" applyBorder="1" applyAlignment="1">
      <alignment vertical="center"/>
    </xf>
    <xf numFmtId="37" fontId="20" fillId="0" borderId="2" xfId="0" applyNumberFormat="1" applyFont="1" applyFill="1" applyBorder="1" applyAlignment="1">
      <alignment vertical="center"/>
    </xf>
    <xf numFmtId="0" fontId="20" fillId="0" borderId="0" xfId="0" applyFont="1" applyFill="1" applyBorder="1" applyAlignment="1">
      <alignment horizontal="center" vertical="center"/>
    </xf>
    <xf numFmtId="166" fontId="48" fillId="0" borderId="2" xfId="0" applyNumberFormat="1" applyFont="1" applyFill="1" applyBorder="1" applyAlignment="1">
      <alignment horizontal="right" vertical="center"/>
    </xf>
    <xf numFmtId="1" fontId="21" fillId="0" borderId="2" xfId="12" applyNumberFormat="1" applyFont="1" applyFill="1" applyBorder="1" applyAlignment="1">
      <alignment vertical="center" wrapText="1"/>
    </xf>
    <xf numFmtId="168" fontId="21" fillId="0" borderId="2" xfId="0" applyNumberFormat="1" applyFont="1" applyFill="1" applyBorder="1" applyAlignment="1">
      <alignment horizontal="center" vertical="center" wrapText="1"/>
    </xf>
    <xf numFmtId="0" fontId="21" fillId="0" borderId="2" xfId="0" applyFont="1" applyFill="1" applyBorder="1" applyAlignment="1">
      <alignment vertical="center" wrapText="1"/>
    </xf>
    <xf numFmtId="3" fontId="21" fillId="0" borderId="2" xfId="0" applyNumberFormat="1" applyFont="1" applyFill="1" applyBorder="1" applyAlignment="1">
      <alignment vertical="center"/>
    </xf>
    <xf numFmtId="0" fontId="98" fillId="0" borderId="2" xfId="0" applyFont="1" applyFill="1" applyBorder="1" applyAlignment="1">
      <alignment horizontal="center" vertical="center"/>
    </xf>
    <xf numFmtId="166" fontId="48" fillId="0" borderId="2" xfId="0" applyNumberFormat="1" applyFont="1" applyFill="1" applyBorder="1" applyAlignment="1">
      <alignment horizontal="left" vertical="center" wrapText="1"/>
    </xf>
    <xf numFmtId="0" fontId="21" fillId="0" borderId="2" xfId="0" applyFont="1" applyFill="1" applyBorder="1" applyAlignment="1">
      <alignment vertical="center"/>
    </xf>
    <xf numFmtId="0" fontId="21" fillId="0" borderId="0" xfId="0" applyFont="1" applyFill="1" applyBorder="1" applyAlignment="1">
      <alignment vertical="center"/>
    </xf>
    <xf numFmtId="166" fontId="21" fillId="0" borderId="2" xfId="0" applyNumberFormat="1" applyFont="1" applyFill="1" applyBorder="1"/>
    <xf numFmtId="166" fontId="21" fillId="0" borderId="2" xfId="0" applyNumberFormat="1" applyFont="1" applyFill="1" applyBorder="1" applyAlignment="1">
      <alignment horizontal="right" vertical="center"/>
    </xf>
    <xf numFmtId="166" fontId="21" fillId="0" borderId="2" xfId="0" applyNumberFormat="1" applyFont="1" applyFill="1" applyBorder="1" applyAlignment="1">
      <alignment vertical="center" wrapText="1"/>
    </xf>
    <xf numFmtId="0" fontId="21" fillId="0" borderId="2" xfId="12" applyFont="1" applyFill="1" applyBorder="1" applyAlignment="1">
      <alignment horizontal="left" vertical="center" wrapText="1"/>
    </xf>
    <xf numFmtId="0" fontId="48" fillId="0" borderId="2" xfId="0" applyFont="1" applyFill="1" applyBorder="1" applyAlignment="1">
      <alignment vertical="center"/>
    </xf>
    <xf numFmtId="0" fontId="48" fillId="0" borderId="0" xfId="0" applyFont="1" applyFill="1" applyBorder="1" applyAlignment="1">
      <alignment vertical="center"/>
    </xf>
    <xf numFmtId="166" fontId="21" fillId="0" borderId="2" xfId="2" applyNumberFormat="1" applyFont="1" applyFill="1" applyBorder="1" applyAlignment="1">
      <alignment horizontal="left" vertical="center" wrapText="1"/>
    </xf>
    <xf numFmtId="1" fontId="20" fillId="0" borderId="2" xfId="0" applyNumberFormat="1" applyFont="1" applyFill="1" applyBorder="1" applyAlignment="1">
      <alignment horizontal="left" vertical="center" wrapText="1"/>
    </xf>
    <xf numFmtId="1" fontId="21" fillId="0" borderId="2" xfId="0" applyNumberFormat="1" applyFont="1" applyFill="1" applyBorder="1" applyAlignment="1">
      <alignment horizontal="left" vertical="center" wrapText="1"/>
    </xf>
    <xf numFmtId="0" fontId="21" fillId="0" borderId="2" xfId="0" applyFont="1" applyFill="1" applyBorder="1" applyAlignment="1">
      <alignment horizontal="left" vertical="center"/>
    </xf>
    <xf numFmtId="0" fontId="61" fillId="0" borderId="0" xfId="0" applyFont="1" applyFill="1" applyAlignment="1">
      <alignment horizontal="left"/>
    </xf>
    <xf numFmtId="0" fontId="21" fillId="0" borderId="2" xfId="12" applyFont="1" applyFill="1" applyBorder="1" applyAlignment="1">
      <alignment horizontal="center" vertical="center" wrapText="1"/>
    </xf>
    <xf numFmtId="166" fontId="85" fillId="0" borderId="2" xfId="0" applyNumberFormat="1" applyFont="1" applyFill="1" applyBorder="1" applyAlignment="1">
      <alignment horizontal="center" vertical="center" wrapText="1"/>
    </xf>
    <xf numFmtId="166" fontId="85" fillId="0" borderId="2" xfId="0" applyNumberFormat="1" applyFont="1" applyFill="1" applyBorder="1" applyAlignment="1">
      <alignment horizontal="left" vertical="center" wrapText="1"/>
    </xf>
    <xf numFmtId="166" fontId="85" fillId="0" borderId="2" xfId="0" applyNumberFormat="1" applyFont="1" applyFill="1" applyBorder="1" applyAlignment="1">
      <alignment horizontal="right" vertical="center" wrapText="1"/>
    </xf>
    <xf numFmtId="0" fontId="85" fillId="0" borderId="2" xfId="0" applyFont="1" applyFill="1" applyBorder="1" applyAlignment="1">
      <alignment vertical="center"/>
    </xf>
    <xf numFmtId="0" fontId="85" fillId="0" borderId="0" xfId="0" applyFont="1" applyFill="1" applyBorder="1" applyAlignment="1">
      <alignment vertical="center"/>
    </xf>
    <xf numFmtId="166" fontId="20" fillId="0" borderId="0" xfId="0" applyNumberFormat="1" applyFont="1" applyFill="1" applyBorder="1" applyAlignment="1">
      <alignment vertical="center" wrapText="1"/>
    </xf>
    <xf numFmtId="166" fontId="20" fillId="0" borderId="0" xfId="0" applyNumberFormat="1" applyFont="1" applyFill="1" applyBorder="1" applyAlignment="1">
      <alignment horizontal="right" vertical="center" wrapText="1"/>
    </xf>
    <xf numFmtId="166" fontId="20" fillId="0" borderId="0" xfId="0" applyNumberFormat="1" applyFont="1" applyFill="1" applyBorder="1" applyAlignment="1">
      <alignment horizontal="center" vertical="center" wrapText="1"/>
    </xf>
    <xf numFmtId="37" fontId="21" fillId="0" borderId="2" xfId="0" applyNumberFormat="1" applyFont="1" applyFill="1" applyBorder="1" applyAlignment="1">
      <alignment vertical="center" wrapText="1"/>
    </xf>
    <xf numFmtId="3" fontId="20" fillId="0" borderId="2" xfId="0" quotePrefix="1" applyNumberFormat="1" applyFont="1" applyFill="1" applyBorder="1" applyAlignment="1">
      <alignment horizontal="left" vertical="center" wrapText="1"/>
    </xf>
    <xf numFmtId="1" fontId="20" fillId="0" borderId="2" xfId="1" applyNumberFormat="1" applyFont="1" applyFill="1" applyBorder="1" applyAlignment="1">
      <alignment horizontal="center" vertical="center" wrapText="1"/>
    </xf>
    <xf numFmtId="3" fontId="20" fillId="0" borderId="2" xfId="10" applyNumberFormat="1" applyFont="1" applyFill="1" applyBorder="1" applyAlignment="1">
      <alignment horizontal="center" vertical="center" wrapText="1"/>
    </xf>
    <xf numFmtId="166" fontId="21" fillId="0" borderId="2" xfId="0" applyNumberFormat="1" applyFont="1" applyFill="1" applyBorder="1" applyAlignment="1">
      <alignment horizontal="center" vertical="center"/>
    </xf>
    <xf numFmtId="165" fontId="98" fillId="0" borderId="0" xfId="10" applyNumberFormat="1" applyFont="1" applyFill="1" applyBorder="1" applyAlignment="1">
      <alignment vertical="center"/>
    </xf>
    <xf numFmtId="165" fontId="98" fillId="0" borderId="0" xfId="0" applyNumberFormat="1" applyFont="1" applyFill="1" applyBorder="1" applyAlignment="1">
      <alignment vertical="center"/>
    </xf>
    <xf numFmtId="0" fontId="18" fillId="0" borderId="0" xfId="0" applyFont="1" applyFill="1" applyBorder="1" applyAlignment="1">
      <alignment vertical="center"/>
    </xf>
    <xf numFmtId="166" fontId="20" fillId="0" borderId="0" xfId="0" applyNumberFormat="1" applyFont="1" applyFill="1" applyBorder="1" applyAlignment="1">
      <alignment vertical="center"/>
    </xf>
    <xf numFmtId="166" fontId="20" fillId="0" borderId="0" xfId="0" applyNumberFormat="1" applyFont="1" applyFill="1" applyBorder="1" applyAlignment="1">
      <alignment horizontal="right" vertical="center"/>
    </xf>
    <xf numFmtId="166" fontId="20" fillId="0" borderId="0" xfId="0" applyNumberFormat="1" applyFont="1" applyFill="1" applyBorder="1" applyAlignment="1">
      <alignment horizontal="center" vertical="center"/>
    </xf>
    <xf numFmtId="0" fontId="4" fillId="0" borderId="0" xfId="0" applyFont="1" applyFill="1" applyBorder="1" applyAlignment="1">
      <alignment vertical="center"/>
    </xf>
    <xf numFmtId="0" fontId="102" fillId="0" borderId="2" xfId="0" applyFont="1" applyFill="1" applyBorder="1"/>
    <xf numFmtId="49" fontId="20" fillId="0" borderId="2" xfId="17" quotePrefix="1" applyNumberFormat="1" applyFont="1" applyFill="1" applyBorder="1" applyAlignment="1">
      <alignment horizontal="center" vertical="center" wrapText="1"/>
    </xf>
    <xf numFmtId="0" fontId="0" fillId="0" borderId="0" xfId="0" applyFont="1" applyFill="1"/>
    <xf numFmtId="0" fontId="89" fillId="0" borderId="0" xfId="0" applyFont="1" applyFill="1"/>
    <xf numFmtId="0" fontId="91" fillId="0" borderId="7" xfId="23" applyFont="1" applyFill="1" applyBorder="1" applyAlignment="1">
      <alignment horizontal="center" vertical="center" wrapText="1"/>
    </xf>
    <xf numFmtId="0" fontId="66" fillId="0" borderId="0" xfId="0" applyFont="1" applyFill="1"/>
    <xf numFmtId="0" fontId="81" fillId="0" borderId="2" xfId="23" applyFont="1" applyFill="1" applyBorder="1" applyAlignment="1">
      <alignment horizontal="center" vertical="center" wrapText="1"/>
    </xf>
    <xf numFmtId="0" fontId="81" fillId="0" borderId="2" xfId="23" applyFont="1" applyFill="1" applyBorder="1" applyAlignment="1">
      <alignment vertical="center" wrapText="1"/>
    </xf>
    <xf numFmtId="3" fontId="81" fillId="0" borderId="2" xfId="23" applyNumberFormat="1" applyFont="1" applyFill="1" applyBorder="1" applyAlignment="1">
      <alignment horizontal="right" vertical="center" wrapText="1"/>
    </xf>
    <xf numFmtId="0" fontId="90" fillId="0" borderId="0" xfId="0" applyFont="1" applyFill="1"/>
    <xf numFmtId="0" fontId="67" fillId="0" borderId="7" xfId="23" applyFont="1" applyFill="1" applyBorder="1" applyAlignment="1">
      <alignment horizontal="center" vertical="center" wrapText="1"/>
    </xf>
    <xf numFmtId="1" fontId="11" fillId="0" borderId="2" xfId="15" applyNumberFormat="1" applyFont="1" applyFill="1" applyBorder="1" applyAlignment="1">
      <alignment horizontal="center" vertical="center" wrapText="1"/>
    </xf>
    <xf numFmtId="166" fontId="21" fillId="0" borderId="0" xfId="0" applyNumberFormat="1" applyFont="1" applyFill="1" applyBorder="1" applyAlignment="1">
      <alignment vertical="center" wrapText="1"/>
    </xf>
    <xf numFmtId="0" fontId="21" fillId="0" borderId="2" xfId="0" applyFont="1" applyFill="1" applyBorder="1" applyAlignment="1">
      <alignment horizontal="center" vertical="center" wrapText="1"/>
    </xf>
    <xf numFmtId="166" fontId="21" fillId="0" borderId="2" xfId="0" applyNumberFormat="1" applyFont="1" applyFill="1" applyBorder="1" applyAlignment="1">
      <alignment horizontal="center" vertical="center" wrapText="1"/>
    </xf>
    <xf numFmtId="0" fontId="47" fillId="0" borderId="0" xfId="0" applyFont="1" applyFill="1" applyBorder="1" applyAlignment="1">
      <alignment horizontal="center" vertical="center"/>
    </xf>
    <xf numFmtId="3" fontId="20" fillId="0" borderId="2" xfId="1" quotePrefix="1" applyNumberFormat="1" applyFont="1" applyFill="1" applyBorder="1" applyAlignment="1">
      <alignment horizontal="center" vertical="center" wrapText="1"/>
    </xf>
    <xf numFmtId="1" fontId="20" fillId="0" borderId="2" xfId="0" applyNumberFormat="1" applyFont="1" applyFill="1" applyBorder="1" applyAlignment="1">
      <alignment horizontal="justify" vertical="center" wrapText="1"/>
    </xf>
    <xf numFmtId="3" fontId="20" fillId="0" borderId="2" xfId="1" quotePrefix="1" applyNumberFormat="1" applyFont="1" applyFill="1" applyBorder="1" applyAlignment="1">
      <alignment horizontal="right" vertical="center" wrapText="1"/>
    </xf>
    <xf numFmtId="3" fontId="20" fillId="0" borderId="2" xfId="1" applyNumberFormat="1" applyFont="1" applyFill="1" applyBorder="1" applyAlignment="1">
      <alignment horizontal="right" vertical="center" wrapText="1"/>
    </xf>
    <xf numFmtId="1" fontId="20" fillId="0" borderId="2" xfId="0" applyNumberFormat="1" applyFont="1" applyFill="1" applyBorder="1" applyAlignment="1">
      <alignment vertical="center" wrapText="1"/>
    </xf>
    <xf numFmtId="1" fontId="12" fillId="0" borderId="2" xfId="0" applyNumberFormat="1" applyFont="1" applyFill="1" applyBorder="1" applyAlignment="1">
      <alignment horizontal="justify" vertical="center" wrapText="1"/>
    </xf>
    <xf numFmtId="0" fontId="103" fillId="0" borderId="2" xfId="0" applyFont="1" applyFill="1" applyBorder="1" applyAlignment="1">
      <alignment horizontal="left" vertical="center" wrapText="1"/>
    </xf>
    <xf numFmtId="3" fontId="8" fillId="0" borderId="2" xfId="0" applyNumberFormat="1" applyFont="1" applyFill="1" applyBorder="1" applyAlignment="1">
      <alignment horizontal="center" vertical="center" wrapText="1"/>
    </xf>
    <xf numFmtId="165" fontId="20" fillId="0" borderId="2" xfId="10" applyNumberFormat="1" applyFont="1" applyFill="1" applyBorder="1" applyAlignment="1">
      <alignment horizontal="center" vertical="center" wrapText="1"/>
    </xf>
    <xf numFmtId="0" fontId="104" fillId="0" borderId="2" xfId="23" applyFont="1" applyFill="1" applyBorder="1" applyAlignment="1">
      <alignment horizontal="center" vertical="center" wrapText="1"/>
    </xf>
    <xf numFmtId="0" fontId="95" fillId="0" borderId="2" xfId="23" applyFont="1" applyFill="1" applyBorder="1" applyAlignment="1">
      <alignment horizontal="center" vertical="center" wrapText="1"/>
    </xf>
    <xf numFmtId="0" fontId="105" fillId="0" borderId="2" xfId="23" applyFont="1" applyFill="1" applyBorder="1" applyAlignment="1">
      <alignment horizontal="center" vertical="center" wrapText="1"/>
    </xf>
    <xf numFmtId="0" fontId="105" fillId="0" borderId="2" xfId="23" applyFont="1" applyFill="1" applyBorder="1" applyAlignment="1">
      <alignment vertical="center" wrapText="1"/>
    </xf>
    <xf numFmtId="3" fontId="105" fillId="0" borderId="2" xfId="23" applyNumberFormat="1" applyFont="1" applyFill="1" applyBorder="1" applyAlignment="1">
      <alignment horizontal="right" vertical="center" wrapText="1"/>
    </xf>
    <xf numFmtId="0" fontId="106" fillId="0" borderId="0" xfId="0" applyFont="1" applyFill="1"/>
    <xf numFmtId="0" fontId="107" fillId="0" borderId="2" xfId="13" applyNumberFormat="1" applyFont="1" applyFill="1" applyBorder="1" applyAlignment="1">
      <alignment horizontal="center" vertical="center" wrapText="1"/>
    </xf>
    <xf numFmtId="166" fontId="12" fillId="0" borderId="2" xfId="2" applyNumberFormat="1" applyFont="1" applyFill="1" applyBorder="1" applyAlignment="1">
      <alignment vertical="center" wrapText="1"/>
    </xf>
    <xf numFmtId="0" fontId="107" fillId="0" borderId="2" xfId="23" applyFont="1" applyFill="1" applyBorder="1" applyAlignment="1">
      <alignment horizontal="center" vertical="center" wrapText="1"/>
    </xf>
    <xf numFmtId="0" fontId="107" fillId="0" borderId="2" xfId="23" applyFont="1" applyFill="1" applyBorder="1" applyAlignment="1">
      <alignment horizontal="justify" vertical="center" wrapText="1"/>
    </xf>
    <xf numFmtId="3" fontId="107" fillId="0" borderId="2" xfId="23" applyNumberFormat="1" applyFont="1" applyFill="1" applyBorder="1" applyAlignment="1">
      <alignment horizontal="right" vertical="center" wrapText="1"/>
    </xf>
    <xf numFmtId="0" fontId="107" fillId="0" borderId="2" xfId="24" applyFont="1" applyFill="1" applyBorder="1" applyAlignment="1">
      <alignment horizontal="center" vertical="center" wrapText="1"/>
    </xf>
    <xf numFmtId="0" fontId="107" fillId="0" borderId="2" xfId="20" applyFont="1" applyFill="1" applyBorder="1" applyAlignment="1">
      <alignment horizontal="center" vertical="center" wrapText="1"/>
    </xf>
    <xf numFmtId="1" fontId="107" fillId="0" borderId="2" xfId="25" applyNumberFormat="1" applyFont="1" applyFill="1" applyBorder="1" applyAlignment="1">
      <alignment horizontal="center" vertical="center"/>
    </xf>
    <xf numFmtId="1" fontId="107" fillId="0" borderId="2" xfId="25" applyNumberFormat="1" applyFont="1" applyFill="1" applyBorder="1" applyAlignment="1">
      <alignment horizontal="center" vertical="center" wrapText="1"/>
    </xf>
    <xf numFmtId="3" fontId="107" fillId="0" borderId="2" xfId="25" applyNumberFormat="1" applyFont="1" applyFill="1" applyBorder="1" applyAlignment="1">
      <alignment horizontal="right" vertical="center" wrapText="1"/>
    </xf>
    <xf numFmtId="3" fontId="107" fillId="0" borderId="2" xfId="20" applyNumberFormat="1" applyFont="1" applyFill="1" applyBorder="1" applyAlignment="1">
      <alignment horizontal="right" vertical="center" wrapText="1"/>
    </xf>
    <xf numFmtId="3" fontId="107" fillId="0" borderId="2" xfId="26" applyNumberFormat="1" applyFont="1" applyFill="1" applyBorder="1" applyAlignment="1">
      <alignment horizontal="right" vertical="center" wrapText="1"/>
    </xf>
    <xf numFmtId="37" fontId="52" fillId="0" borderId="2" xfId="0" applyNumberFormat="1" applyFont="1" applyFill="1" applyBorder="1" applyAlignment="1">
      <alignment vertical="center" wrapText="1"/>
    </xf>
    <xf numFmtId="0" fontId="21" fillId="0" borderId="2" xfId="0" applyFont="1" applyFill="1" applyBorder="1" applyAlignment="1">
      <alignment horizontal="center" vertical="center" wrapText="1"/>
    </xf>
    <xf numFmtId="166" fontId="21" fillId="0" borderId="3" xfId="0" applyNumberFormat="1" applyFont="1" applyFill="1" applyBorder="1" applyAlignment="1">
      <alignment horizontal="center" vertical="center" wrapText="1"/>
    </xf>
    <xf numFmtId="166" fontId="21" fillId="0" borderId="2" xfId="0" applyNumberFormat="1" applyFont="1" applyFill="1" applyBorder="1" applyAlignment="1">
      <alignment horizontal="center" vertical="center" wrapText="1"/>
    </xf>
    <xf numFmtId="0" fontId="47" fillId="0" borderId="0" xfId="0" applyFont="1" applyFill="1" applyBorder="1" applyAlignment="1">
      <alignment horizontal="center" vertical="center"/>
    </xf>
    <xf numFmtId="166" fontId="21" fillId="0" borderId="3" xfId="0" applyNumberFormat="1" applyFont="1" applyFill="1" applyBorder="1" applyAlignment="1">
      <alignment horizontal="center" vertical="center" wrapText="1"/>
    </xf>
    <xf numFmtId="166" fontId="21" fillId="0" borderId="2" xfId="0" applyNumberFormat="1" applyFont="1" applyFill="1" applyBorder="1" applyAlignment="1">
      <alignment horizontal="center" vertical="center" wrapText="1"/>
    </xf>
    <xf numFmtId="166" fontId="101" fillId="0" borderId="2" xfId="0" applyNumberFormat="1" applyFont="1" applyFill="1" applyBorder="1" applyAlignment="1">
      <alignment horizontal="right" vertical="center"/>
    </xf>
    <xf numFmtId="0" fontId="65" fillId="0" borderId="0" xfId="0" applyFont="1" applyFill="1"/>
    <xf numFmtId="0" fontId="65" fillId="0" borderId="2" xfId="0" applyFont="1" applyFill="1" applyBorder="1" applyAlignment="1">
      <alignment horizontal="center" vertical="center" wrapText="1"/>
    </xf>
    <xf numFmtId="0" fontId="65" fillId="0" borderId="2" xfId="0" applyFont="1" applyFill="1" applyBorder="1" applyAlignment="1">
      <alignment horizontal="center" vertical="center"/>
    </xf>
    <xf numFmtId="0" fontId="113" fillId="0" borderId="2" xfId="23" applyFont="1" applyFill="1" applyBorder="1" applyAlignment="1">
      <alignment horizontal="left" vertical="center" wrapText="1"/>
    </xf>
    <xf numFmtId="0" fontId="113" fillId="0" borderId="2" xfId="23" applyFont="1" applyFill="1" applyBorder="1" applyAlignment="1">
      <alignment horizontal="center" vertical="center" wrapText="1"/>
    </xf>
    <xf numFmtId="3" fontId="113" fillId="0" borderId="2" xfId="23" applyNumberFormat="1" applyFont="1" applyFill="1" applyBorder="1" applyAlignment="1">
      <alignment horizontal="right" vertical="center" wrapText="1"/>
    </xf>
    <xf numFmtId="49" fontId="20" fillId="2" borderId="10" xfId="32" quotePrefix="1" applyNumberFormat="1" applyFont="1" applyFill="1" applyBorder="1" applyAlignment="1">
      <alignment horizontal="center" vertical="center" wrapText="1"/>
    </xf>
    <xf numFmtId="0" fontId="119" fillId="0" borderId="2" xfId="23" applyFont="1" applyFill="1" applyBorder="1" applyAlignment="1">
      <alignment horizontal="center" vertical="center" wrapText="1"/>
    </xf>
    <xf numFmtId="0" fontId="119" fillId="0" borderId="2" xfId="23" applyFont="1" applyFill="1" applyBorder="1" applyAlignment="1">
      <alignment vertical="center" wrapText="1"/>
    </xf>
    <xf numFmtId="3" fontId="119" fillId="0" borderId="2" xfId="23" applyNumberFormat="1" applyFont="1" applyFill="1" applyBorder="1" applyAlignment="1">
      <alignment horizontal="right" vertical="center" wrapText="1"/>
    </xf>
    <xf numFmtId="0" fontId="120" fillId="0" borderId="0" xfId="0" applyFont="1" applyFill="1"/>
    <xf numFmtId="0" fontId="119" fillId="0" borderId="2" xfId="23" applyFont="1" applyFill="1" applyBorder="1" applyAlignment="1">
      <alignment horizontal="left" vertical="center" wrapText="1"/>
    </xf>
    <xf numFmtId="0" fontId="11" fillId="0" borderId="0" xfId="23" applyFont="1" applyFill="1" applyBorder="1" applyAlignment="1">
      <alignment horizontal="center" vertical="center" wrapText="1"/>
    </xf>
    <xf numFmtId="0" fontId="11" fillId="0" borderId="0" xfId="23" applyFont="1" applyFill="1" applyBorder="1" applyAlignment="1">
      <alignment vertical="center" wrapText="1"/>
    </xf>
    <xf numFmtId="0" fontId="11" fillId="0" borderId="0" xfId="23" applyFont="1" applyFill="1" applyBorder="1" applyAlignment="1">
      <alignment horizontal="right" vertical="center" wrapText="1"/>
    </xf>
    <xf numFmtId="0" fontId="50" fillId="0" borderId="2" xfId="23" applyFont="1" applyFill="1" applyBorder="1" applyAlignment="1">
      <alignment horizontal="center" vertical="center" wrapText="1"/>
    </xf>
    <xf numFmtId="0" fontId="17" fillId="0" borderId="2" xfId="23" applyFont="1" applyFill="1" applyBorder="1" applyAlignment="1">
      <alignment horizontal="center" vertical="center" wrapText="1"/>
    </xf>
    <xf numFmtId="0" fontId="50" fillId="0" borderId="2" xfId="23" applyFont="1" applyFill="1" applyBorder="1" applyAlignment="1">
      <alignment horizontal="justify" vertical="center" wrapText="1"/>
    </xf>
    <xf numFmtId="3" fontId="50" fillId="0" borderId="2" xfId="23" applyNumberFormat="1" applyFont="1" applyFill="1" applyBorder="1" applyAlignment="1">
      <alignment horizontal="right" vertical="center" wrapText="1"/>
    </xf>
    <xf numFmtId="0" fontId="65" fillId="0" borderId="2" xfId="20" applyFont="1" applyFill="1" applyBorder="1" applyAlignment="1">
      <alignment horizontal="center" vertical="center" wrapText="1"/>
    </xf>
    <xf numFmtId="0" fontId="65" fillId="0" borderId="2" xfId="24" applyFont="1" applyFill="1" applyBorder="1" applyAlignment="1">
      <alignment vertical="center" wrapText="1"/>
    </xf>
    <xf numFmtId="0" fontId="65" fillId="0" borderId="2" xfId="24" applyFont="1" applyFill="1" applyBorder="1" applyAlignment="1">
      <alignment horizontal="center" vertical="center" wrapText="1"/>
    </xf>
    <xf numFmtId="1" fontId="65" fillId="0" borderId="2" xfId="25" applyNumberFormat="1" applyFont="1" applyFill="1" applyBorder="1" applyAlignment="1">
      <alignment horizontal="center" vertical="center" wrapText="1"/>
    </xf>
    <xf numFmtId="3" fontId="65" fillId="0" borderId="2" xfId="25" applyNumberFormat="1" applyFont="1" applyFill="1" applyBorder="1" applyAlignment="1">
      <alignment horizontal="right" vertical="center" wrapText="1"/>
    </xf>
    <xf numFmtId="3" fontId="65" fillId="0" borderId="2" xfId="20" applyNumberFormat="1" applyFont="1" applyFill="1" applyBorder="1" applyAlignment="1">
      <alignment horizontal="right" vertical="center" wrapText="1"/>
    </xf>
    <xf numFmtId="3" fontId="65" fillId="0" borderId="2" xfId="26" applyNumberFormat="1" applyFont="1" applyFill="1" applyBorder="1" applyAlignment="1">
      <alignment horizontal="right" vertical="center" wrapText="1"/>
    </xf>
    <xf numFmtId="0" fontId="65" fillId="0" borderId="2" xfId="0" applyFont="1" applyFill="1" applyBorder="1" applyAlignment="1">
      <alignment vertical="center" wrapText="1"/>
    </xf>
    <xf numFmtId="166" fontId="65" fillId="0" borderId="2" xfId="0" applyNumberFormat="1" applyFont="1" applyFill="1" applyBorder="1" applyAlignment="1">
      <alignment vertical="center" wrapText="1"/>
    </xf>
    <xf numFmtId="0" fontId="119" fillId="0" borderId="2" xfId="0" applyFont="1" applyFill="1" applyBorder="1" applyAlignment="1">
      <alignment horizontal="center" vertical="center"/>
    </xf>
    <xf numFmtId="0" fontId="119" fillId="0" borderId="2" xfId="0" applyFont="1" applyFill="1" applyBorder="1" applyAlignment="1">
      <alignment horizontal="left" vertical="center" wrapText="1"/>
    </xf>
    <xf numFmtId="0" fontId="119" fillId="0" borderId="2" xfId="0" applyFont="1" applyFill="1" applyBorder="1" applyAlignment="1">
      <alignment horizontal="left" vertical="center"/>
    </xf>
    <xf numFmtId="0" fontId="119" fillId="0" borderId="0" xfId="0" applyFont="1" applyFill="1" applyAlignment="1">
      <alignment horizontal="left" vertical="center"/>
    </xf>
    <xf numFmtId="0" fontId="65" fillId="0" borderId="2" xfId="0" applyFont="1" applyFill="1" applyBorder="1" applyAlignment="1">
      <alignment horizontal="left" vertical="center"/>
    </xf>
    <xf numFmtId="0" fontId="65" fillId="0" borderId="0" xfId="0" applyFont="1" applyFill="1" applyAlignment="1">
      <alignment horizontal="left" vertical="center"/>
    </xf>
    <xf numFmtId="0" fontId="11" fillId="2" borderId="2" xfId="0" applyFont="1" applyFill="1" applyBorder="1" applyAlignment="1">
      <alignment vertical="center" wrapText="1"/>
    </xf>
    <xf numFmtId="0" fontId="11" fillId="2" borderId="2" xfId="9" applyFont="1" applyFill="1" applyBorder="1" applyAlignment="1">
      <alignment horizontal="center" vertical="center" wrapText="1"/>
    </xf>
    <xf numFmtId="3" fontId="71" fillId="2" borderId="2" xfId="35" applyNumberFormat="1" applyFont="1" applyFill="1" applyBorder="1" applyAlignment="1">
      <alignment vertical="center"/>
    </xf>
    <xf numFmtId="3" fontId="119" fillId="0" borderId="2" xfId="0" applyNumberFormat="1" applyFont="1" applyFill="1" applyBorder="1" applyAlignment="1">
      <alignment horizontal="right" vertical="center"/>
    </xf>
    <xf numFmtId="3" fontId="21" fillId="0" borderId="3" xfId="1" applyNumberFormat="1" applyFont="1" applyFill="1" applyBorder="1" applyAlignment="1">
      <alignment horizontal="center" vertical="center" wrapText="1"/>
    </xf>
    <xf numFmtId="0" fontId="121" fillId="0" borderId="0" xfId="0" applyFont="1" applyAlignment="1">
      <alignment vertical="center"/>
    </xf>
    <xf numFmtId="0" fontId="103" fillId="0" borderId="0" xfId="0" applyFont="1" applyAlignment="1">
      <alignment vertical="center"/>
    </xf>
    <xf numFmtId="0" fontId="67" fillId="0" borderId="0" xfId="0" applyFont="1" applyAlignment="1">
      <alignment vertical="center"/>
    </xf>
    <xf numFmtId="0" fontId="121" fillId="0" borderId="0" xfId="0" applyFont="1" applyAlignment="1">
      <alignment horizontal="center" vertical="center"/>
    </xf>
    <xf numFmtId="0" fontId="67" fillId="0" borderId="0" xfId="0" applyFont="1" applyAlignment="1">
      <alignment horizontal="center" vertical="center"/>
    </xf>
    <xf numFmtId="3" fontId="21" fillId="0" borderId="16" xfId="1" applyNumberFormat="1" applyFont="1" applyFill="1" applyBorder="1" applyAlignment="1">
      <alignment horizontal="center" vertical="center" wrapText="1"/>
    </xf>
    <xf numFmtId="3" fontId="21" fillId="0" borderId="17" xfId="1" applyNumberFormat="1" applyFont="1" applyFill="1" applyBorder="1" applyAlignment="1">
      <alignment horizontal="center" vertical="center" wrapText="1"/>
    </xf>
    <xf numFmtId="0" fontId="103" fillId="0" borderId="2" xfId="0" applyFont="1" applyBorder="1" applyAlignment="1">
      <alignment vertical="center"/>
    </xf>
    <xf numFmtId="0" fontId="99" fillId="0" borderId="2" xfId="0" applyFont="1" applyBorder="1" applyAlignment="1">
      <alignment horizontal="center" vertical="center"/>
    </xf>
    <xf numFmtId="0" fontId="121" fillId="0" borderId="2" xfId="0" applyFont="1" applyBorder="1" applyAlignment="1">
      <alignment vertical="center"/>
    </xf>
    <xf numFmtId="0" fontId="123" fillId="0" borderId="2" xfId="0" applyFont="1" applyBorder="1" applyAlignment="1">
      <alignment vertical="center"/>
    </xf>
    <xf numFmtId="0" fontId="123" fillId="0" borderId="0" xfId="0" applyFont="1" applyAlignment="1">
      <alignment vertical="center"/>
    </xf>
    <xf numFmtId="0" fontId="21" fillId="2" borderId="2" xfId="0" applyFont="1" applyFill="1" applyBorder="1" applyAlignment="1">
      <alignment horizontal="center" vertical="center"/>
    </xf>
    <xf numFmtId="3" fontId="21" fillId="2" borderId="2" xfId="12" quotePrefix="1" applyNumberFormat="1" applyFont="1" applyFill="1" applyBorder="1" applyAlignment="1">
      <alignment horizontal="left" vertical="center" wrapText="1"/>
    </xf>
    <xf numFmtId="0" fontId="20" fillId="2" borderId="2" xfId="0" applyFont="1" applyFill="1" applyBorder="1" applyAlignment="1">
      <alignment horizontal="center" vertical="center"/>
    </xf>
    <xf numFmtId="3" fontId="20" fillId="2" borderId="2" xfId="12" quotePrefix="1" applyNumberFormat="1" applyFont="1" applyFill="1" applyBorder="1" applyAlignment="1">
      <alignment horizontal="left" vertical="center" wrapText="1"/>
    </xf>
    <xf numFmtId="3" fontId="20" fillId="2" borderId="2" xfId="12" quotePrefix="1" applyNumberFormat="1" applyFont="1" applyFill="1" applyBorder="1" applyAlignment="1">
      <alignment horizontal="center" vertical="center" wrapText="1"/>
    </xf>
    <xf numFmtId="1" fontId="20" fillId="2" borderId="2" xfId="12" applyNumberFormat="1" applyFont="1" applyFill="1" applyBorder="1" applyAlignment="1">
      <alignment horizontal="left" vertical="center" wrapText="1"/>
    </xf>
    <xf numFmtId="3" fontId="21" fillId="2" borderId="2" xfId="0" quotePrefix="1" applyNumberFormat="1" applyFont="1" applyFill="1" applyBorder="1" applyAlignment="1">
      <alignment horizontal="left" vertical="center" wrapText="1"/>
    </xf>
    <xf numFmtId="0" fontId="83" fillId="2" borderId="0" xfId="0" applyFont="1" applyFill="1" applyBorder="1"/>
    <xf numFmtId="0" fontId="5" fillId="2" borderId="0" xfId="0" applyFont="1" applyFill="1" applyBorder="1"/>
    <xf numFmtId="0" fontId="5" fillId="2" borderId="0" xfId="0" applyFont="1" applyFill="1"/>
    <xf numFmtId="0" fontId="84" fillId="2" borderId="0" xfId="0" applyFont="1" applyFill="1" applyBorder="1" applyAlignment="1">
      <alignment vertical="center"/>
    </xf>
    <xf numFmtId="0" fontId="8" fillId="2" borderId="0" xfId="0" applyFont="1" applyFill="1" applyBorder="1" applyAlignment="1">
      <alignment vertical="center"/>
    </xf>
    <xf numFmtId="0" fontId="8" fillId="2" borderId="0" xfId="0" applyFont="1" applyFill="1" applyAlignment="1">
      <alignment vertical="center"/>
    </xf>
    <xf numFmtId="0" fontId="8" fillId="2" borderId="5" xfId="0" applyFont="1" applyFill="1" applyBorder="1" applyAlignment="1">
      <alignment vertical="center"/>
    </xf>
    <xf numFmtId="1" fontId="4" fillId="2" borderId="4" xfId="13" applyNumberFormat="1" applyFont="1" applyFill="1" applyBorder="1" applyAlignment="1">
      <alignment horizontal="center" vertical="center"/>
    </xf>
    <xf numFmtId="1" fontId="4" fillId="2" borderId="0" xfId="13" applyNumberFormat="1" applyFont="1" applyFill="1" applyAlignment="1">
      <alignment horizontal="center" vertical="center"/>
    </xf>
    <xf numFmtId="0" fontId="5" fillId="2" borderId="0" xfId="0" applyFont="1" applyFill="1" applyAlignment="1">
      <alignment horizontal="center"/>
    </xf>
    <xf numFmtId="0" fontId="108" fillId="2" borderId="0"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Alignment="1">
      <alignment vertical="center"/>
    </xf>
    <xf numFmtId="0" fontId="2" fillId="2" borderId="5" xfId="0" applyFont="1" applyFill="1" applyBorder="1" applyAlignment="1">
      <alignment vertical="center"/>
    </xf>
    <xf numFmtId="1" fontId="108" fillId="2" borderId="0" xfId="13" applyNumberFormat="1" applyFont="1" applyFill="1" applyBorder="1" applyAlignment="1">
      <alignment vertical="center"/>
    </xf>
    <xf numFmtId="1" fontId="2" fillId="2" borderId="0" xfId="13" applyNumberFormat="1" applyFont="1" applyFill="1" applyBorder="1" applyAlignment="1">
      <alignment vertical="center"/>
    </xf>
    <xf numFmtId="0" fontId="2" fillId="2" borderId="0" xfId="2" applyFont="1" applyFill="1" applyBorder="1" applyAlignment="1">
      <alignment horizontal="center" vertical="center" wrapText="1"/>
    </xf>
    <xf numFmtId="0" fontId="22" fillId="2" borderId="0" xfId="2" applyFont="1" applyFill="1" applyBorder="1" applyAlignment="1">
      <alignment horizontal="center" vertical="center" wrapText="1"/>
    </xf>
    <xf numFmtId="1" fontId="4" fillId="2" borderId="0" xfId="13" applyNumberFormat="1" applyFont="1" applyFill="1" applyBorder="1" applyAlignment="1">
      <alignment horizontal="center" vertical="center"/>
    </xf>
    <xf numFmtId="1" fontId="97" fillId="2" borderId="0" xfId="13" applyNumberFormat="1" applyFont="1" applyFill="1" applyBorder="1" applyAlignment="1">
      <alignment horizontal="center" vertical="center"/>
    </xf>
    <xf numFmtId="10" fontId="97" fillId="2" borderId="0" xfId="13" applyNumberFormat="1" applyFont="1" applyFill="1" applyBorder="1" applyAlignment="1">
      <alignment horizontal="center" vertical="center"/>
    </xf>
    <xf numFmtId="1" fontId="108" fillId="2" borderId="0" xfId="13" applyNumberFormat="1" applyFont="1" applyFill="1" applyBorder="1" applyAlignment="1">
      <alignment horizontal="center" vertical="center"/>
    </xf>
    <xf numFmtId="1" fontId="82" fillId="2" borderId="0" xfId="13" applyNumberFormat="1" applyFont="1" applyFill="1" applyBorder="1" applyAlignment="1">
      <alignment horizontal="center" vertical="center"/>
    </xf>
    <xf numFmtId="0" fontId="82" fillId="2" borderId="0" xfId="2" applyFont="1" applyFill="1" applyBorder="1" applyAlignment="1">
      <alignment horizontal="center" vertical="center" wrapText="1"/>
    </xf>
    <xf numFmtId="0" fontId="62" fillId="2" borderId="0" xfId="2" applyFont="1" applyFill="1" applyBorder="1" applyAlignment="1">
      <alignment horizontal="center" vertical="center" wrapText="1"/>
    </xf>
    <xf numFmtId="1" fontId="15" fillId="2" borderId="0" xfId="13" applyNumberFormat="1" applyFont="1" applyFill="1" applyBorder="1" applyAlignment="1">
      <alignment horizontal="center" vertical="center"/>
    </xf>
    <xf numFmtId="1" fontId="15" fillId="2" borderId="0" xfId="13" applyNumberFormat="1" applyFont="1" applyFill="1" applyAlignment="1">
      <alignment horizontal="center" vertical="center"/>
    </xf>
    <xf numFmtId="0" fontId="15" fillId="2" borderId="0" xfId="0" applyFont="1" applyFill="1" applyAlignment="1">
      <alignment horizontal="center"/>
    </xf>
    <xf numFmtId="3" fontId="10" fillId="2" borderId="2" xfId="13" applyNumberFormat="1" applyFont="1" applyFill="1" applyBorder="1" applyAlignment="1">
      <alignment horizontal="center" vertical="center" wrapText="1"/>
    </xf>
    <xf numFmtId="1" fontId="83" fillId="2" borderId="0" xfId="13" applyNumberFormat="1" applyFont="1" applyFill="1" applyBorder="1" applyAlignment="1">
      <alignment horizontal="center" vertical="center"/>
    </xf>
    <xf numFmtId="49" fontId="2" fillId="2" borderId="2" xfId="1" applyNumberFormat="1" applyFont="1" applyFill="1" applyBorder="1" applyAlignment="1">
      <alignment horizontal="center" vertical="center" wrapText="1"/>
    </xf>
    <xf numFmtId="3" fontId="2" fillId="2" borderId="2" xfId="1" applyNumberFormat="1" applyFont="1" applyFill="1" applyBorder="1" applyAlignment="1">
      <alignment horizontal="center" vertical="center" wrapText="1"/>
    </xf>
    <xf numFmtId="171" fontId="97" fillId="2" borderId="0" xfId="13" applyNumberFormat="1" applyFont="1" applyFill="1" applyBorder="1" applyAlignment="1">
      <alignment horizontal="center" vertical="center"/>
    </xf>
    <xf numFmtId="3" fontId="83" fillId="2" borderId="0" xfId="0" applyNumberFormat="1" applyFont="1" applyFill="1" applyBorder="1" applyAlignment="1">
      <alignment vertical="center"/>
    </xf>
    <xf numFmtId="1" fontId="2" fillId="2" borderId="0" xfId="13" applyNumberFormat="1" applyFont="1" applyFill="1" applyBorder="1" applyAlignment="1">
      <alignment horizontal="center" vertical="center"/>
    </xf>
    <xf numFmtId="0" fontId="4" fillId="2" borderId="0" xfId="0" applyFont="1" applyFill="1" applyAlignment="1">
      <alignment horizontal="center"/>
    </xf>
    <xf numFmtId="0" fontId="7" fillId="2" borderId="2" xfId="1" applyNumberFormat="1" applyFont="1" applyFill="1" applyBorder="1" applyAlignment="1">
      <alignment horizontal="center" vertical="center" wrapText="1"/>
    </xf>
    <xf numFmtId="3" fontId="7" fillId="2" borderId="2" xfId="1" applyNumberFormat="1" applyFont="1" applyFill="1" applyBorder="1" applyAlignment="1">
      <alignment horizontal="center" vertical="center" wrapText="1"/>
    </xf>
    <xf numFmtId="3" fontId="15" fillId="2" borderId="2" xfId="0" applyNumberFormat="1" applyFont="1" applyFill="1" applyBorder="1" applyAlignment="1">
      <alignment horizontal="center" vertical="center"/>
    </xf>
    <xf numFmtId="3" fontId="15" fillId="2" borderId="2" xfId="0" applyNumberFormat="1" applyFont="1" applyFill="1" applyBorder="1" applyAlignment="1">
      <alignment vertical="center"/>
    </xf>
    <xf numFmtId="3" fontId="7" fillId="2" borderId="2" xfId="0" applyNumberFormat="1" applyFont="1" applyFill="1" applyBorder="1" applyAlignment="1">
      <alignment horizontal="right" vertical="center"/>
    </xf>
    <xf numFmtId="0" fontId="8" fillId="2" borderId="2" xfId="0" applyFont="1" applyFill="1" applyBorder="1" applyAlignment="1">
      <alignment horizontal="left" vertical="center" wrapText="1"/>
    </xf>
    <xf numFmtId="0" fontId="15" fillId="2" borderId="0" xfId="0" applyFont="1" applyFill="1" applyBorder="1"/>
    <xf numFmtId="0" fontId="15" fillId="2" borderId="0" xfId="0" applyFont="1" applyFill="1"/>
    <xf numFmtId="3" fontId="83" fillId="2" borderId="2" xfId="0" applyNumberFormat="1" applyFont="1" applyFill="1" applyBorder="1" applyAlignment="1">
      <alignment horizontal="center" vertical="center"/>
    </xf>
    <xf numFmtId="3" fontId="83" fillId="2" borderId="2" xfId="0" applyNumberFormat="1" applyFont="1" applyFill="1" applyBorder="1" applyAlignment="1">
      <alignment vertical="center"/>
    </xf>
    <xf numFmtId="0" fontId="84" fillId="2" borderId="2" xfId="13" applyNumberFormat="1" applyFont="1" applyFill="1" applyBorder="1" applyAlignment="1">
      <alignment horizontal="justify" vertical="center" wrapText="1"/>
    </xf>
    <xf numFmtId="0" fontId="83" fillId="2" borderId="0" xfId="0" applyFont="1" applyFill="1"/>
    <xf numFmtId="3" fontId="84" fillId="2" borderId="2" xfId="1" applyNumberFormat="1" applyFont="1" applyFill="1" applyBorder="1" applyAlignment="1">
      <alignment horizontal="center" vertical="center" wrapText="1"/>
    </xf>
    <xf numFmtId="0" fontId="84" fillId="2" borderId="0" xfId="0" applyFont="1" applyFill="1" applyBorder="1"/>
    <xf numFmtId="0" fontId="9" fillId="2" borderId="2" xfId="1" applyNumberFormat="1" applyFont="1" applyFill="1" applyBorder="1" applyAlignment="1">
      <alignment horizontal="center" vertical="center" wrapText="1"/>
    </xf>
    <xf numFmtId="166" fontId="9" fillId="2" borderId="2" xfId="2" applyNumberFormat="1" applyFont="1" applyFill="1" applyBorder="1" applyAlignment="1">
      <alignment vertical="center" wrapText="1"/>
    </xf>
    <xf numFmtId="3" fontId="51" fillId="2" borderId="2" xfId="0" applyNumberFormat="1" applyFont="1" applyFill="1" applyBorder="1" applyAlignment="1">
      <alignment horizontal="center" vertical="center"/>
    </xf>
    <xf numFmtId="3" fontId="51" fillId="2" borderId="2" xfId="0" applyNumberFormat="1" applyFont="1" applyFill="1" applyBorder="1" applyAlignment="1">
      <alignment vertical="center"/>
    </xf>
    <xf numFmtId="3" fontId="9" fillId="2" borderId="2" xfId="0" applyNumberFormat="1" applyFont="1" applyFill="1" applyBorder="1" applyAlignment="1">
      <alignment horizontal="right" vertical="center"/>
    </xf>
    <xf numFmtId="3" fontId="9" fillId="2" borderId="2" xfId="0" applyNumberFormat="1" applyFont="1" applyFill="1" applyBorder="1" applyAlignment="1">
      <alignment vertical="center"/>
    </xf>
    <xf numFmtId="0" fontId="51" fillId="2" borderId="0" xfId="0" applyFont="1" applyFill="1" applyBorder="1"/>
    <xf numFmtId="0" fontId="51" fillId="2" borderId="0" xfId="0" applyFont="1" applyFill="1"/>
    <xf numFmtId="0" fontId="26" fillId="2" borderId="2" xfId="1" applyNumberFormat="1" applyFont="1" applyFill="1" applyBorder="1" applyAlignment="1">
      <alignment horizontal="center" vertical="center"/>
    </xf>
    <xf numFmtId="0" fontId="26" fillId="2" borderId="2" xfId="8" applyFont="1" applyFill="1" applyBorder="1" applyAlignment="1">
      <alignment horizontal="justify" vertical="center" wrapText="1"/>
    </xf>
    <xf numFmtId="3" fontId="27" fillId="2" borderId="2" xfId="0" applyNumberFormat="1" applyFont="1" applyFill="1" applyBorder="1" applyAlignment="1">
      <alignment horizontal="center" vertical="center"/>
    </xf>
    <xf numFmtId="3" fontId="27" fillId="2" borderId="2" xfId="0" applyNumberFormat="1" applyFont="1" applyFill="1" applyBorder="1" applyAlignment="1">
      <alignment vertical="center"/>
    </xf>
    <xf numFmtId="3" fontId="26" fillId="2" borderId="2" xfId="0" applyNumberFormat="1" applyFont="1" applyFill="1" applyBorder="1" applyAlignment="1">
      <alignment horizontal="right" vertical="center"/>
    </xf>
    <xf numFmtId="3" fontId="26" fillId="2" borderId="2" xfId="0" applyNumberFormat="1" applyFont="1" applyFill="1" applyBorder="1" applyAlignment="1">
      <alignment vertical="center"/>
    </xf>
    <xf numFmtId="0" fontId="108" fillId="2" borderId="0" xfId="0" applyFont="1" applyFill="1" applyBorder="1"/>
    <xf numFmtId="0" fontId="27" fillId="2" borderId="0" xfId="0" applyFont="1" applyFill="1" applyBorder="1"/>
    <xf numFmtId="0" fontId="27" fillId="2" borderId="0" xfId="0" applyFont="1" applyFill="1"/>
    <xf numFmtId="0" fontId="4" fillId="2" borderId="2" xfId="1" applyNumberFormat="1" applyFont="1" applyFill="1" applyBorder="1" applyAlignment="1">
      <alignment horizontal="center" vertical="center"/>
    </xf>
    <xf numFmtId="166" fontId="4" fillId="2" borderId="2" xfId="2" applyNumberFormat="1" applyFont="1" applyFill="1" applyBorder="1" applyAlignment="1">
      <alignment vertical="center" wrapText="1"/>
    </xf>
    <xf numFmtId="3" fontId="4" fillId="2" borderId="2" xfId="0" applyNumberFormat="1" applyFont="1" applyFill="1" applyBorder="1" applyAlignment="1">
      <alignment horizontal="center" vertical="center"/>
    </xf>
    <xf numFmtId="166" fontId="4" fillId="2" borderId="2" xfId="2" applyNumberFormat="1" applyFont="1" applyFill="1" applyBorder="1" applyAlignment="1">
      <alignment horizontal="center" vertical="center" wrapText="1"/>
    </xf>
    <xf numFmtId="166" fontId="4" fillId="2" borderId="2" xfId="2" applyNumberFormat="1" applyFont="1" applyFill="1" applyBorder="1" applyAlignment="1">
      <alignment horizontal="right" vertical="center" wrapText="1"/>
    </xf>
    <xf numFmtId="3" fontId="4" fillId="2" borderId="2" xfId="0" applyNumberFormat="1" applyFont="1" applyFill="1" applyBorder="1" applyAlignment="1">
      <alignment vertical="center"/>
    </xf>
    <xf numFmtId="3" fontId="5" fillId="2" borderId="2" xfId="0" applyNumberFormat="1" applyFont="1" applyFill="1" applyBorder="1" applyAlignment="1">
      <alignment horizontal="right" vertical="center"/>
    </xf>
    <xf numFmtId="0" fontId="4" fillId="2" borderId="2" xfId="0" applyFont="1" applyFill="1" applyBorder="1" applyAlignment="1">
      <alignment horizontal="left" vertical="center" wrapText="1"/>
    </xf>
    <xf numFmtId="0" fontId="109" fillId="2" borderId="0" xfId="0" applyFont="1" applyFill="1"/>
    <xf numFmtId="0" fontId="0" fillId="2" borderId="0" xfId="0" applyFill="1"/>
    <xf numFmtId="49" fontId="4" fillId="2" borderId="2" xfId="1" applyNumberFormat="1" applyFont="1" applyFill="1" applyBorder="1" applyAlignment="1">
      <alignment horizontal="center" vertical="center" wrapText="1"/>
    </xf>
    <xf numFmtId="3" fontId="5" fillId="2" borderId="2" xfId="0" applyNumberFormat="1" applyFont="1" applyFill="1" applyBorder="1" applyAlignment="1">
      <alignment horizontal="center" vertical="center"/>
    </xf>
    <xf numFmtId="3" fontId="4" fillId="2" borderId="2" xfId="0" applyNumberFormat="1" applyFont="1" applyFill="1" applyBorder="1" applyAlignment="1">
      <alignment horizontal="right" vertical="center"/>
    </xf>
    <xf numFmtId="3" fontId="5" fillId="2" borderId="2" xfId="0" applyNumberFormat="1" applyFont="1" applyFill="1" applyBorder="1" applyAlignment="1">
      <alignment vertical="center"/>
    </xf>
    <xf numFmtId="0" fontId="110" fillId="2" borderId="0" xfId="0" applyFont="1" applyFill="1"/>
    <xf numFmtId="0" fontId="63" fillId="2" borderId="0" xfId="0" applyFont="1" applyFill="1"/>
    <xf numFmtId="0" fontId="4" fillId="2" borderId="2" xfId="8" applyFont="1" applyFill="1" applyBorder="1" applyAlignment="1">
      <alignment horizontal="justify" vertical="center" wrapText="1"/>
    </xf>
    <xf numFmtId="3" fontId="8" fillId="2" borderId="2" xfId="0" applyNumberFormat="1" applyFont="1" applyFill="1" applyBorder="1" applyAlignment="1">
      <alignment horizontal="right" vertical="center"/>
    </xf>
    <xf numFmtId="3" fontId="8" fillId="2" borderId="2" xfId="0" applyNumberFormat="1" applyFont="1" applyFill="1" applyBorder="1" applyAlignment="1">
      <alignment vertical="center"/>
    </xf>
    <xf numFmtId="0" fontId="4" fillId="2" borderId="0" xfId="0" applyFont="1" applyFill="1" applyBorder="1"/>
    <xf numFmtId="0" fontId="4" fillId="2" borderId="0" xfId="0" applyFont="1" applyFill="1"/>
    <xf numFmtId="166" fontId="86" fillId="2" borderId="2" xfId="2" applyNumberFormat="1" applyFont="1" applyFill="1" applyBorder="1" applyAlignment="1">
      <alignment horizontal="center" vertical="center" wrapText="1"/>
    </xf>
    <xf numFmtId="166" fontId="86" fillId="2" borderId="2" xfId="2" applyNumberFormat="1" applyFont="1" applyFill="1" applyBorder="1" applyAlignment="1">
      <alignment vertical="center" wrapText="1"/>
    </xf>
    <xf numFmtId="3" fontId="88" fillId="2" borderId="2" xfId="0" applyNumberFormat="1" applyFont="1" applyFill="1" applyBorder="1" applyAlignment="1">
      <alignment horizontal="center" vertical="center"/>
    </xf>
    <xf numFmtId="166" fontId="88" fillId="2" borderId="2" xfId="2" applyNumberFormat="1" applyFont="1" applyFill="1" applyBorder="1" applyAlignment="1">
      <alignment horizontal="center" vertical="center" wrapText="1"/>
    </xf>
    <xf numFmtId="3" fontId="88" fillId="2" borderId="2" xfId="0" applyNumberFormat="1" applyFont="1" applyFill="1" applyBorder="1" applyAlignment="1">
      <alignment vertical="center"/>
    </xf>
    <xf numFmtId="3" fontId="86" fillId="2" borderId="2" xfId="0" applyNumberFormat="1" applyFont="1" applyFill="1" applyBorder="1" applyAlignment="1">
      <alignment horizontal="right" vertical="center"/>
    </xf>
    <xf numFmtId="0" fontId="88" fillId="2" borderId="0" xfId="0" applyFont="1" applyFill="1" applyBorder="1"/>
    <xf numFmtId="0" fontId="88" fillId="2" borderId="0" xfId="0" applyFont="1" applyFill="1"/>
    <xf numFmtId="3" fontId="5" fillId="2" borderId="2" xfId="0" quotePrefix="1" applyNumberFormat="1" applyFont="1" applyFill="1" applyBorder="1" applyAlignment="1">
      <alignment horizontal="center" vertical="center"/>
    </xf>
    <xf numFmtId="0" fontId="4" fillId="2" borderId="2" xfId="9" applyFont="1" applyFill="1" applyBorder="1" applyAlignment="1">
      <alignment horizontal="center" vertical="center" wrapText="1"/>
    </xf>
    <xf numFmtId="1" fontId="4" fillId="2" borderId="2" xfId="1" applyNumberFormat="1" applyFont="1" applyFill="1" applyBorder="1" applyAlignment="1">
      <alignment vertical="center" wrapText="1"/>
    </xf>
    <xf numFmtId="0" fontId="97" fillId="2" borderId="0" xfId="0" applyFont="1" applyFill="1" applyBorder="1"/>
    <xf numFmtId="0" fontId="26" fillId="2" borderId="0" xfId="0" applyFont="1" applyFill="1" applyBorder="1"/>
    <xf numFmtId="0" fontId="26" fillId="2" borderId="0" xfId="0" applyFont="1" applyFill="1"/>
    <xf numFmtId="0" fontId="4" fillId="2" borderId="2" xfId="6" applyFont="1" applyFill="1" applyBorder="1" applyAlignment="1">
      <alignment horizontal="left" vertical="center" wrapText="1"/>
    </xf>
    <xf numFmtId="0" fontId="4" fillId="2" borderId="2" xfId="0" applyNumberFormat="1" applyFont="1" applyFill="1" applyBorder="1" applyAlignment="1">
      <alignment horizontal="left" vertical="center" wrapText="1"/>
    </xf>
    <xf numFmtId="0" fontId="4" fillId="2" borderId="2" xfId="11" applyFont="1" applyFill="1" applyBorder="1" applyAlignment="1">
      <alignment horizontal="left" vertical="center" wrapText="1"/>
    </xf>
    <xf numFmtId="3" fontId="4" fillId="2" borderId="2" xfId="1" quotePrefix="1" applyNumberFormat="1" applyFont="1" applyFill="1" applyBorder="1" applyAlignment="1">
      <alignment horizontal="right" vertical="center" wrapText="1"/>
    </xf>
    <xf numFmtId="0" fontId="4" fillId="2" borderId="2" xfId="0" applyFont="1" applyFill="1" applyBorder="1" applyAlignment="1">
      <alignment vertical="center" wrapText="1"/>
    </xf>
    <xf numFmtId="0" fontId="4" fillId="2" borderId="14" xfId="0" applyNumberFormat="1" applyFont="1" applyFill="1" applyBorder="1" applyAlignment="1">
      <alignment horizontal="center" vertical="center"/>
    </xf>
    <xf numFmtId="3" fontId="4" fillId="2" borderId="2" xfId="0" applyNumberFormat="1" applyFont="1" applyFill="1" applyBorder="1" applyAlignment="1">
      <alignment horizontal="center" vertical="center" wrapText="1"/>
    </xf>
    <xf numFmtId="3" fontId="15" fillId="2" borderId="2" xfId="35" applyNumberFormat="1" applyFont="1" applyFill="1" applyBorder="1" applyAlignment="1">
      <alignment vertical="center"/>
    </xf>
    <xf numFmtId="3" fontId="22" fillId="2" borderId="2" xfId="0" applyNumberFormat="1" applyFont="1" applyFill="1" applyBorder="1" applyAlignment="1">
      <alignment vertical="center"/>
    </xf>
    <xf numFmtId="1" fontId="4" fillId="2" borderId="2" xfId="1" applyNumberFormat="1" applyFont="1" applyFill="1" applyBorder="1" applyAlignment="1">
      <alignment horizontal="center" vertical="center" wrapText="1"/>
    </xf>
    <xf numFmtId="166" fontId="5" fillId="2" borderId="2" xfId="2" applyNumberFormat="1" applyFont="1" applyFill="1" applyBorder="1" applyAlignment="1">
      <alignment horizontal="center" vertical="center" wrapText="1"/>
    </xf>
    <xf numFmtId="3" fontId="9" fillId="2" borderId="2" xfId="1" applyNumberFormat="1" applyFont="1" applyFill="1" applyBorder="1" applyAlignment="1">
      <alignment horizontal="left" vertical="center" wrapText="1"/>
    </xf>
    <xf numFmtId="0" fontId="100" fillId="2" borderId="2" xfId="1" applyNumberFormat="1" applyFont="1" applyFill="1" applyBorder="1" applyAlignment="1">
      <alignment horizontal="center" vertical="center" wrapText="1"/>
    </xf>
    <xf numFmtId="0" fontId="4" fillId="2" borderId="2" xfId="1" applyNumberFormat="1" applyFont="1" applyFill="1" applyBorder="1" applyAlignment="1">
      <alignment horizontal="center" vertical="center" wrapText="1"/>
    </xf>
    <xf numFmtId="0" fontId="4" fillId="2" borderId="2" xfId="0" applyFont="1" applyFill="1" applyBorder="1" applyAlignment="1">
      <alignment horizontal="center" vertical="center" wrapText="1"/>
    </xf>
    <xf numFmtId="1" fontId="4" fillId="2" borderId="2" xfId="12" applyNumberFormat="1" applyFont="1" applyFill="1" applyBorder="1" applyAlignment="1">
      <alignment vertical="center" wrapText="1"/>
    </xf>
    <xf numFmtId="1" fontId="4" fillId="2" borderId="2" xfId="12" applyNumberFormat="1" applyFont="1" applyFill="1" applyBorder="1" applyAlignment="1">
      <alignment horizontal="center" vertical="center" wrapText="1"/>
    </xf>
    <xf numFmtId="3" fontId="4" fillId="2" borderId="2" xfId="1" applyNumberFormat="1" applyFont="1" applyFill="1" applyBorder="1" applyAlignment="1">
      <alignment horizontal="center" vertical="center" wrapText="1"/>
    </xf>
    <xf numFmtId="166" fontId="5" fillId="2" borderId="2" xfId="0" applyNumberFormat="1" applyFont="1" applyFill="1" applyBorder="1" applyAlignment="1">
      <alignment horizontal="right" vertical="center" wrapText="1"/>
    </xf>
    <xf numFmtId="0" fontId="5" fillId="2" borderId="2" xfId="0" applyFont="1" applyFill="1" applyBorder="1" applyAlignment="1">
      <alignment horizontal="right"/>
    </xf>
    <xf numFmtId="0" fontId="5" fillId="2" borderId="2" xfId="0" applyFont="1" applyFill="1" applyBorder="1"/>
    <xf numFmtId="0" fontId="24" fillId="2" borderId="2" xfId="1" applyNumberFormat="1" applyFont="1" applyFill="1" applyBorder="1" applyAlignment="1">
      <alignment horizontal="center" vertical="center" wrapText="1"/>
    </xf>
    <xf numFmtId="3" fontId="24" fillId="2" borderId="2" xfId="1" applyNumberFormat="1" applyFont="1" applyFill="1" applyBorder="1" applyAlignment="1">
      <alignment horizontal="left" vertical="center" wrapText="1"/>
    </xf>
    <xf numFmtId="3" fontId="25" fillId="2" borderId="2" xfId="0" applyNumberFormat="1" applyFont="1" applyFill="1" applyBorder="1" applyAlignment="1">
      <alignment horizontal="center" vertical="center"/>
    </xf>
    <xf numFmtId="166" fontId="79" fillId="2" borderId="2" xfId="2" applyNumberFormat="1" applyFont="1" applyFill="1" applyBorder="1" applyAlignment="1">
      <alignment horizontal="center" vertical="center" wrapText="1"/>
    </xf>
    <xf numFmtId="3" fontId="25" fillId="2" borderId="2" xfId="0" applyNumberFormat="1" applyFont="1" applyFill="1" applyBorder="1" applyAlignment="1">
      <alignment vertical="center"/>
    </xf>
    <xf numFmtId="3" fontId="24" fillId="2" borderId="2" xfId="0" applyNumberFormat="1" applyFont="1" applyFill="1" applyBorder="1" applyAlignment="1">
      <alignment horizontal="right" vertical="center"/>
    </xf>
    <xf numFmtId="0" fontId="4" fillId="2" borderId="2" xfId="13" applyNumberFormat="1" applyFont="1" applyFill="1" applyBorder="1" applyAlignment="1">
      <alignment horizontal="justify" vertical="center" wrapText="1"/>
    </xf>
    <xf numFmtId="0" fontId="24" fillId="2" borderId="0" xfId="0" applyFont="1" applyFill="1" applyBorder="1"/>
    <xf numFmtId="0" fontId="24" fillId="2" borderId="0" xfId="0" applyFont="1" applyFill="1"/>
    <xf numFmtId="0" fontId="23" fillId="2" borderId="2" xfId="1" applyNumberFormat="1" applyFont="1" applyFill="1" applyBorder="1" applyAlignment="1">
      <alignment horizontal="center" vertical="center" wrapText="1"/>
    </xf>
    <xf numFmtId="166" fontId="23" fillId="2" borderId="2" xfId="2" applyNumberFormat="1" applyFont="1" applyFill="1" applyBorder="1" applyAlignment="1">
      <alignment vertical="center" wrapText="1"/>
    </xf>
    <xf numFmtId="3" fontId="23" fillId="2" borderId="2" xfId="0" applyNumberFormat="1" applyFont="1" applyFill="1" applyBorder="1" applyAlignment="1">
      <alignment horizontal="center" vertical="center"/>
    </xf>
    <xf numFmtId="166" fontId="23" fillId="2" borderId="2" xfId="2" applyNumberFormat="1" applyFont="1" applyFill="1" applyBorder="1" applyAlignment="1">
      <alignment horizontal="center" vertical="center" wrapText="1"/>
    </xf>
    <xf numFmtId="3" fontId="23" fillId="2" borderId="2" xfId="0" applyNumberFormat="1" applyFont="1" applyFill="1" applyBorder="1" applyAlignment="1">
      <alignment vertical="center"/>
    </xf>
    <xf numFmtId="3" fontId="23" fillId="2" borderId="2" xfId="0" applyNumberFormat="1" applyFont="1" applyFill="1" applyBorder="1" applyAlignment="1">
      <alignment horizontal="right" vertical="center"/>
    </xf>
    <xf numFmtId="0" fontId="23" fillId="2" borderId="0" xfId="0" applyFont="1" applyFill="1" applyBorder="1"/>
    <xf numFmtId="0" fontId="23" fillId="2" borderId="0" xfId="0" applyFont="1" applyFill="1"/>
    <xf numFmtId="166" fontId="4" fillId="2" borderId="2" xfId="2" quotePrefix="1" applyNumberFormat="1" applyFont="1" applyFill="1" applyBorder="1" applyAlignment="1">
      <alignment horizontal="center" vertical="center" wrapText="1"/>
    </xf>
    <xf numFmtId="37" fontId="4" fillId="2" borderId="2" xfId="3" applyNumberFormat="1" applyFont="1" applyFill="1" applyBorder="1" applyAlignment="1">
      <alignment horizontal="justify" vertical="center" wrapText="1"/>
    </xf>
    <xf numFmtId="3" fontId="51" fillId="2" borderId="2" xfId="0" applyNumberFormat="1" applyFont="1" applyFill="1" applyBorder="1" applyAlignment="1">
      <alignment horizontal="right" vertical="center"/>
    </xf>
    <xf numFmtId="37" fontId="8" fillId="2" borderId="2" xfId="3" applyNumberFormat="1" applyFont="1" applyFill="1" applyBorder="1" applyAlignment="1">
      <alignment horizontal="justify" vertical="center" wrapText="1"/>
    </xf>
    <xf numFmtId="0" fontId="28" fillId="2" borderId="2" xfId="0" applyFont="1" applyFill="1" applyBorder="1" applyAlignment="1">
      <alignment vertical="center" wrapText="1"/>
    </xf>
    <xf numFmtId="166" fontId="4" fillId="2" borderId="2" xfId="0" applyNumberFormat="1" applyFont="1" applyFill="1" applyBorder="1" applyAlignment="1">
      <alignment horizontal="justify" vertical="center" wrapText="1"/>
    </xf>
    <xf numFmtId="0" fontId="4" fillId="2" borderId="12" xfId="0" applyFont="1" applyFill="1" applyBorder="1" applyAlignment="1">
      <alignment horizontal="left" vertical="center" wrapText="1"/>
    </xf>
    <xf numFmtId="166" fontId="15" fillId="2" borderId="12" xfId="0" applyNumberFormat="1" applyFont="1" applyFill="1" applyBorder="1" applyAlignment="1">
      <alignment horizontal="right" vertical="center" wrapText="1"/>
    </xf>
    <xf numFmtId="3" fontId="51" fillId="2" borderId="2" xfId="1" applyNumberFormat="1" applyFont="1" applyFill="1" applyBorder="1" applyAlignment="1">
      <alignment horizontal="right" vertical="center"/>
    </xf>
    <xf numFmtId="0" fontId="4" fillId="2" borderId="0" xfId="0" applyFont="1" applyFill="1" applyAlignment="1">
      <alignment vertical="center" wrapText="1"/>
    </xf>
    <xf numFmtId="0" fontId="8" fillId="2" borderId="0" xfId="0" applyFont="1" applyFill="1" applyBorder="1"/>
    <xf numFmtId="0" fontId="8" fillId="2" borderId="0" xfId="0" applyFont="1" applyFill="1"/>
    <xf numFmtId="3" fontId="6" fillId="2" borderId="2" xfId="0" applyNumberFormat="1" applyFont="1" applyFill="1" applyBorder="1" applyAlignment="1">
      <alignment horizontal="center" vertical="center"/>
    </xf>
    <xf numFmtId="3" fontId="6" fillId="2" borderId="2" xfId="0" applyNumberFormat="1" applyFont="1" applyFill="1" applyBorder="1" applyAlignment="1">
      <alignment vertical="center"/>
    </xf>
    <xf numFmtId="1" fontId="4" fillId="2" borderId="2" xfId="1" applyNumberFormat="1" applyFont="1" applyFill="1" applyBorder="1" applyAlignment="1">
      <alignment horizontal="left" vertical="center" wrapText="1"/>
    </xf>
    <xf numFmtId="166" fontId="4" fillId="2" borderId="2" xfId="0" applyNumberFormat="1" applyFont="1" applyFill="1" applyBorder="1" applyAlignment="1">
      <alignment vertical="center" wrapText="1"/>
    </xf>
    <xf numFmtId="166" fontId="5" fillId="2" borderId="2" xfId="2" quotePrefix="1" applyNumberFormat="1" applyFont="1" applyFill="1" applyBorder="1" applyAlignment="1">
      <alignment horizontal="center" vertical="center" wrapText="1"/>
    </xf>
    <xf numFmtId="3" fontId="87" fillId="2" borderId="2" xfId="0" applyNumberFormat="1" applyFont="1" applyFill="1" applyBorder="1" applyAlignment="1">
      <alignment horizontal="center" vertical="center"/>
    </xf>
    <xf numFmtId="166" fontId="87" fillId="2" borderId="2" xfId="2" applyNumberFormat="1" applyFont="1" applyFill="1" applyBorder="1" applyAlignment="1">
      <alignment horizontal="center" vertical="center" wrapText="1"/>
    </xf>
    <xf numFmtId="3" fontId="87" fillId="2" borderId="2" xfId="0" applyNumberFormat="1" applyFont="1" applyFill="1" applyBorder="1" applyAlignment="1">
      <alignment vertical="center"/>
    </xf>
    <xf numFmtId="0" fontId="87" fillId="2" borderId="0" xfId="0" applyFont="1" applyFill="1" applyBorder="1"/>
    <xf numFmtId="0" fontId="87" fillId="2" borderId="0" xfId="0" applyFont="1" applyFill="1"/>
    <xf numFmtId="0" fontId="86" fillId="2" borderId="2" xfId="1" applyNumberFormat="1" applyFont="1" applyFill="1" applyBorder="1" applyAlignment="1">
      <alignment horizontal="center" vertical="center" wrapText="1"/>
    </xf>
    <xf numFmtId="3" fontId="86" fillId="2" borderId="2" xfId="0" applyNumberFormat="1" applyFont="1" applyFill="1" applyBorder="1" applyAlignment="1">
      <alignment horizontal="center" vertical="center"/>
    </xf>
    <xf numFmtId="0" fontId="86" fillId="2" borderId="0" xfId="0" applyFont="1" applyFill="1"/>
    <xf numFmtId="3" fontId="86" fillId="2" borderId="2" xfId="0" applyNumberFormat="1" applyFont="1" applyFill="1" applyBorder="1" applyAlignment="1">
      <alignment vertical="center"/>
    </xf>
    <xf numFmtId="0" fontId="86" fillId="2" borderId="0" xfId="0" applyFont="1" applyFill="1" applyBorder="1"/>
    <xf numFmtId="0" fontId="26" fillId="2" borderId="2" xfId="0" applyFont="1" applyFill="1" applyBorder="1" applyAlignment="1">
      <alignment horizontal="center" vertical="center" wrapText="1"/>
    </xf>
    <xf numFmtId="166" fontId="26" fillId="2" borderId="2" xfId="2" applyNumberFormat="1" applyFont="1" applyFill="1" applyBorder="1" applyAlignment="1">
      <alignment vertical="center" wrapText="1"/>
    </xf>
    <xf numFmtId="3" fontId="26" fillId="2" borderId="2" xfId="0" applyNumberFormat="1" applyFont="1" applyFill="1" applyBorder="1" applyAlignment="1">
      <alignment horizontal="center" vertical="center"/>
    </xf>
    <xf numFmtId="1" fontId="26" fillId="2" borderId="2" xfId="12" applyNumberFormat="1" applyFont="1" applyFill="1" applyBorder="1" applyAlignment="1">
      <alignment horizontal="center" vertical="center" wrapText="1"/>
    </xf>
    <xf numFmtId="166" fontId="9" fillId="2" borderId="2" xfId="0" applyNumberFormat="1" applyFont="1" applyFill="1" applyBorder="1" applyAlignment="1">
      <alignment horizontal="center" vertical="center" wrapText="1"/>
    </xf>
    <xf numFmtId="166" fontId="9" fillId="2" borderId="2" xfId="0" applyNumberFormat="1" applyFont="1" applyFill="1" applyBorder="1" applyAlignment="1">
      <alignment horizontal="justify" vertical="center" wrapText="1"/>
    </xf>
    <xf numFmtId="3" fontId="26" fillId="2" borderId="2" xfId="0" applyNumberFormat="1" applyFont="1" applyFill="1" applyBorder="1" applyAlignment="1">
      <alignment horizontal="right" vertical="center" wrapText="1"/>
    </xf>
    <xf numFmtId="0" fontId="5" fillId="2" borderId="2" xfId="0" applyFont="1" applyFill="1" applyBorder="1" applyAlignment="1">
      <alignment horizontal="left" vertical="center" wrapText="1"/>
    </xf>
    <xf numFmtId="0" fontId="4" fillId="2" borderId="2" xfId="0" applyFont="1" applyFill="1" applyBorder="1"/>
    <xf numFmtId="3" fontId="9" fillId="2" borderId="2" xfId="0" applyNumberFormat="1" applyFont="1" applyFill="1" applyBorder="1" applyAlignment="1">
      <alignment horizontal="center" vertical="center"/>
    </xf>
    <xf numFmtId="3" fontId="9" fillId="2" borderId="2" xfId="0" applyNumberFormat="1" applyFont="1" applyFill="1" applyBorder="1" applyAlignment="1">
      <alignment horizontal="right" vertical="center" wrapText="1"/>
    </xf>
    <xf numFmtId="0" fontId="26" fillId="2" borderId="2" xfId="1" applyNumberFormat="1" applyFont="1" applyFill="1" applyBorder="1" applyAlignment="1">
      <alignment horizontal="center" vertical="center" wrapText="1"/>
    </xf>
    <xf numFmtId="166" fontId="4" fillId="2" borderId="2" xfId="0" applyNumberFormat="1" applyFont="1" applyFill="1" applyBorder="1" applyAlignment="1">
      <alignment horizontal="center" vertical="center" wrapText="1"/>
    </xf>
    <xf numFmtId="3" fontId="4" fillId="2" borderId="2" xfId="0" applyNumberFormat="1" applyFont="1" applyFill="1" applyBorder="1" applyAlignment="1">
      <alignment horizontal="right" vertical="center" wrapText="1"/>
    </xf>
    <xf numFmtId="3" fontId="53" fillId="2" borderId="2" xfId="1" applyNumberFormat="1" applyFont="1" applyFill="1" applyBorder="1" applyAlignment="1">
      <alignment horizontal="right" vertical="center"/>
    </xf>
    <xf numFmtId="3" fontId="25" fillId="2" borderId="2" xfId="0" applyNumberFormat="1" applyFont="1" applyFill="1" applyBorder="1" applyAlignment="1">
      <alignment horizontal="right" vertical="center"/>
    </xf>
    <xf numFmtId="3" fontId="2" fillId="2" borderId="2" xfId="0" applyNumberFormat="1" applyFont="1" applyFill="1" applyBorder="1" applyAlignment="1">
      <alignment vertical="center"/>
    </xf>
    <xf numFmtId="0" fontId="25" fillId="2" borderId="0" xfId="0" applyFont="1" applyFill="1" applyBorder="1"/>
    <xf numFmtId="0" fontId="25" fillId="2" borderId="0" xfId="0" applyFont="1" applyFill="1"/>
    <xf numFmtId="0" fontId="13" fillId="2" borderId="2" xfId="1" applyNumberFormat="1" applyFont="1" applyFill="1" applyBorder="1" applyAlignment="1">
      <alignment horizontal="center" vertical="center" wrapText="1"/>
    </xf>
    <xf numFmtId="3" fontId="14" fillId="2" borderId="2" xfId="1" applyNumberFormat="1" applyFont="1" applyFill="1" applyBorder="1" applyAlignment="1">
      <alignment horizontal="center" vertical="center" wrapText="1"/>
    </xf>
    <xf numFmtId="3" fontId="14" fillId="2" borderId="2" xfId="1" applyNumberFormat="1" applyFont="1" applyFill="1" applyBorder="1" applyAlignment="1">
      <alignment horizontal="left" vertical="center" wrapText="1"/>
    </xf>
    <xf numFmtId="3" fontId="85" fillId="2" borderId="2" xfId="1" applyNumberFormat="1" applyFont="1" applyFill="1" applyBorder="1" applyAlignment="1">
      <alignment horizontal="right" vertical="center"/>
    </xf>
    <xf numFmtId="1" fontId="25" fillId="2" borderId="2" xfId="1" applyNumberFormat="1" applyFont="1" applyFill="1" applyBorder="1" applyAlignment="1">
      <alignment horizontal="left" vertical="center" wrapText="1"/>
    </xf>
    <xf numFmtId="166" fontId="25" fillId="2" borderId="2" xfId="2" applyNumberFormat="1" applyFont="1" applyFill="1" applyBorder="1" applyAlignment="1">
      <alignment horizontal="center" vertical="center" wrapText="1"/>
    </xf>
    <xf numFmtId="0" fontId="4" fillId="2" borderId="2" xfId="14" applyFont="1" applyFill="1" applyBorder="1" applyAlignment="1">
      <alignment vertical="center" wrapText="1"/>
    </xf>
    <xf numFmtId="3" fontId="4" fillId="2" borderId="2" xfId="12" applyNumberFormat="1" applyFont="1" applyFill="1" applyBorder="1" applyAlignment="1">
      <alignment horizontal="left" vertical="center" wrapText="1"/>
    </xf>
    <xf numFmtId="3" fontId="10" fillId="2" borderId="2" xfId="1" applyNumberFormat="1" applyFont="1" applyFill="1" applyBorder="1" applyAlignment="1">
      <alignment horizontal="right" vertical="center"/>
    </xf>
    <xf numFmtId="3" fontId="9" fillId="2" borderId="2" xfId="1" applyNumberFormat="1" applyFont="1" applyFill="1" applyBorder="1" applyAlignment="1">
      <alignment horizontal="right" vertical="center"/>
    </xf>
    <xf numFmtId="3" fontId="4" fillId="2" borderId="2" xfId="1" applyNumberFormat="1" applyFont="1" applyFill="1" applyBorder="1" applyAlignment="1">
      <alignment horizontal="right" vertical="center"/>
    </xf>
    <xf numFmtId="166" fontId="9" fillId="2" borderId="2" xfId="0" applyNumberFormat="1" applyFont="1" applyFill="1" applyBorder="1" applyAlignment="1">
      <alignment horizontal="right" vertical="center" wrapText="1"/>
    </xf>
    <xf numFmtId="3" fontId="97" fillId="2" borderId="0" xfId="12" applyNumberFormat="1" applyFont="1" applyFill="1" applyBorder="1" applyAlignment="1">
      <alignment horizontal="center" vertical="center" wrapText="1"/>
    </xf>
    <xf numFmtId="166" fontId="97" fillId="2" borderId="0" xfId="0" applyNumberFormat="1" applyFont="1" applyFill="1" applyBorder="1" applyAlignment="1">
      <alignment horizontal="right" vertical="center" wrapText="1"/>
    </xf>
    <xf numFmtId="0" fontId="5" fillId="2" borderId="0" xfId="0" applyFont="1" applyFill="1" applyBorder="1" applyAlignment="1">
      <alignment vertical="center"/>
    </xf>
    <xf numFmtId="3" fontId="84" fillId="2" borderId="2" xfId="1" applyNumberFormat="1" applyFont="1" applyFill="1" applyBorder="1" applyAlignment="1">
      <alignment horizontal="left" vertical="center" wrapText="1"/>
    </xf>
    <xf numFmtId="166" fontId="83" fillId="2" borderId="2" xfId="2" applyNumberFormat="1" applyFont="1" applyFill="1" applyBorder="1" applyAlignment="1">
      <alignment horizontal="center" vertical="center" wrapText="1"/>
    </xf>
    <xf numFmtId="166" fontId="84" fillId="2" borderId="2" xfId="0" applyNumberFormat="1" applyFont="1" applyFill="1" applyBorder="1" applyAlignment="1">
      <alignment horizontal="right" vertical="center" wrapText="1"/>
    </xf>
    <xf numFmtId="49" fontId="4" fillId="2" borderId="2" xfId="0" applyNumberFormat="1" applyFont="1" applyFill="1" applyBorder="1" applyAlignment="1">
      <alignment horizontal="left" vertical="center" wrapText="1"/>
    </xf>
    <xf numFmtId="1" fontId="5" fillId="2" borderId="2" xfId="1" applyNumberFormat="1" applyFont="1" applyFill="1" applyBorder="1" applyAlignment="1">
      <alignment vertical="center" wrapText="1"/>
    </xf>
    <xf numFmtId="0" fontId="5" fillId="2" borderId="2" xfId="0" applyFont="1" applyFill="1" applyBorder="1" applyAlignment="1">
      <alignment horizontal="center" vertical="center"/>
    </xf>
    <xf numFmtId="0" fontId="5" fillId="2" borderId="2" xfId="0" applyFont="1" applyFill="1" applyBorder="1" applyAlignment="1">
      <alignment horizontal="center"/>
    </xf>
    <xf numFmtId="1" fontId="5" fillId="2" borderId="2" xfId="1" applyNumberFormat="1" applyFont="1" applyFill="1" applyBorder="1" applyAlignment="1">
      <alignment horizontal="center" vertical="center" wrapText="1"/>
    </xf>
    <xf numFmtId="3" fontId="15" fillId="2" borderId="2" xfId="0" applyNumberFormat="1" applyFont="1" applyFill="1" applyBorder="1" applyAlignment="1">
      <alignment horizontal="right" vertical="center"/>
    </xf>
    <xf numFmtId="166" fontId="15" fillId="2" borderId="2" xfId="0" applyNumberFormat="1" applyFont="1" applyFill="1" applyBorder="1" applyAlignment="1">
      <alignment horizontal="right" vertical="center" wrapText="1"/>
    </xf>
    <xf numFmtId="0" fontId="4" fillId="2" borderId="2" xfId="29" applyFont="1" applyFill="1" applyBorder="1" applyAlignment="1">
      <alignment horizontal="justify" vertical="center" wrapText="1"/>
    </xf>
    <xf numFmtId="165" fontId="15" fillId="2" borderId="2" xfId="34" applyNumberFormat="1" applyFont="1" applyFill="1" applyBorder="1" applyAlignment="1">
      <alignment horizontal="right" vertical="center" wrapText="1"/>
    </xf>
    <xf numFmtId="165" fontId="15" fillId="2" borderId="12" xfId="34" applyNumberFormat="1" applyFont="1" applyFill="1" applyBorder="1" applyAlignment="1">
      <alignment horizontal="right" vertical="center" wrapText="1"/>
    </xf>
    <xf numFmtId="0" fontId="4" fillId="2" borderId="11" xfId="0" applyFont="1" applyFill="1" applyBorder="1" applyAlignment="1">
      <alignment horizontal="left" vertical="center" wrapText="1"/>
    </xf>
    <xf numFmtId="0" fontId="4" fillId="2" borderId="13" xfId="0" applyFont="1" applyFill="1" applyBorder="1" applyAlignment="1">
      <alignment horizontal="left" vertical="center" wrapText="1"/>
    </xf>
    <xf numFmtId="3" fontId="15" fillId="2" borderId="2" xfId="12" applyNumberFormat="1" applyFont="1" applyFill="1" applyBorder="1" applyAlignment="1">
      <alignment horizontal="right" vertical="center" wrapText="1"/>
    </xf>
    <xf numFmtId="166" fontId="15" fillId="2" borderId="2" xfId="2" applyNumberFormat="1" applyFont="1" applyFill="1" applyBorder="1" applyAlignment="1">
      <alignment horizontal="right" vertical="center" wrapText="1"/>
    </xf>
    <xf numFmtId="0" fontId="5" fillId="2" borderId="0" xfId="0" applyFont="1" applyFill="1" applyAlignment="1">
      <alignment horizontal="right"/>
    </xf>
    <xf numFmtId="0" fontId="4" fillId="2" borderId="4" xfId="0" applyFont="1" applyFill="1" applyBorder="1"/>
    <xf numFmtId="3" fontId="10" fillId="2" borderId="2" xfId="13" applyNumberFormat="1" applyFont="1" applyFill="1" applyBorder="1" applyAlignment="1">
      <alignment horizontal="center" vertical="center" wrapText="1"/>
    </xf>
    <xf numFmtId="0" fontId="21" fillId="0" borderId="2" xfId="0" applyFont="1" applyFill="1" applyBorder="1" applyAlignment="1">
      <alignment horizontal="center" vertical="center" wrapText="1"/>
    </xf>
    <xf numFmtId="166" fontId="21" fillId="0" borderId="2" xfId="0" applyNumberFormat="1" applyFont="1" applyFill="1" applyBorder="1" applyAlignment="1">
      <alignment horizontal="center" vertical="center" wrapText="1"/>
    </xf>
    <xf numFmtId="0" fontId="65" fillId="2" borderId="0" xfId="0" applyFont="1" applyFill="1"/>
    <xf numFmtId="0" fontId="65" fillId="2" borderId="0" xfId="15" applyFont="1" applyFill="1" applyAlignment="1">
      <alignment horizontal="center" vertical="center"/>
    </xf>
    <xf numFmtId="1" fontId="67" fillId="2" borderId="0" xfId="1" applyNumberFormat="1" applyFont="1" applyFill="1" applyBorder="1" applyAlignment="1">
      <alignment horizontal="left" vertical="center" wrapText="1"/>
    </xf>
    <xf numFmtId="1" fontId="67" fillId="2" borderId="0" xfId="1" applyNumberFormat="1" applyFont="1" applyFill="1" applyBorder="1" applyAlignment="1">
      <alignment horizontal="center" vertical="center" wrapText="1"/>
    </xf>
    <xf numFmtId="3" fontId="67" fillId="2" borderId="0" xfId="1" applyNumberFormat="1" applyFont="1" applyFill="1" applyBorder="1" applyAlignment="1">
      <alignment horizontal="right" vertical="center" wrapText="1"/>
    </xf>
    <xf numFmtId="0" fontId="65" fillId="2" borderId="0" xfId="0" applyFont="1" applyFill="1" applyAlignment="1">
      <alignment horizontal="center" vertical="center"/>
    </xf>
    <xf numFmtId="3" fontId="17" fillId="2" borderId="2" xfId="12" applyNumberFormat="1" applyFont="1" applyFill="1" applyBorder="1" applyAlignment="1">
      <alignment horizontal="center" vertical="center" wrapText="1"/>
    </xf>
    <xf numFmtId="3" fontId="67" fillId="2" borderId="2" xfId="1" applyNumberFormat="1" applyFont="1" applyFill="1" applyBorder="1" applyAlignment="1">
      <alignment horizontal="center" vertical="center" wrapText="1"/>
    </xf>
    <xf numFmtId="0" fontId="67" fillId="2" borderId="0" xfId="0" applyFont="1" applyFill="1" applyAlignment="1">
      <alignment horizontal="center" vertical="center"/>
    </xf>
    <xf numFmtId="3" fontId="67" fillId="2" borderId="0" xfId="0" applyNumberFormat="1" applyFont="1" applyFill="1" applyAlignment="1">
      <alignment horizontal="center" vertical="center"/>
    </xf>
    <xf numFmtId="3" fontId="111" fillId="2" borderId="2" xfId="1" quotePrefix="1" applyNumberFormat="1" applyFont="1" applyFill="1" applyBorder="1" applyAlignment="1">
      <alignment horizontal="center" vertical="center" wrapText="1"/>
    </xf>
    <xf numFmtId="3" fontId="81" fillId="2" borderId="2" xfId="1" applyNumberFormat="1" applyFont="1" applyFill="1" applyBorder="1" applyAlignment="1">
      <alignment horizontal="center" vertical="center" wrapText="1"/>
    </xf>
    <xf numFmtId="3" fontId="81" fillId="2" borderId="2" xfId="1" quotePrefix="1" applyNumberFormat="1" applyFont="1" applyFill="1" applyBorder="1" applyAlignment="1">
      <alignment horizontal="center" vertical="center" wrapText="1"/>
    </xf>
    <xf numFmtId="3" fontId="80" fillId="2" borderId="2" xfId="1" applyNumberFormat="1" applyFont="1" applyFill="1" applyBorder="1" applyAlignment="1">
      <alignment horizontal="center" vertical="center" wrapText="1"/>
    </xf>
    <xf numFmtId="3" fontId="71" fillId="2" borderId="2" xfId="1" applyNumberFormat="1" applyFont="1" applyFill="1" applyBorder="1" applyAlignment="1">
      <alignment horizontal="center" vertical="center" wrapText="1"/>
    </xf>
    <xf numFmtId="3" fontId="125" fillId="2" borderId="2" xfId="1" quotePrefix="1" applyNumberFormat="1" applyFont="1" applyFill="1" applyBorder="1" applyAlignment="1">
      <alignment horizontal="center" vertical="center" wrapText="1"/>
    </xf>
    <xf numFmtId="3" fontId="81" fillId="2" borderId="2" xfId="1" quotePrefix="1" applyNumberFormat="1" applyFont="1" applyFill="1" applyBorder="1" applyAlignment="1">
      <alignment horizontal="right" vertical="center" wrapText="1"/>
    </xf>
    <xf numFmtId="3" fontId="71" fillId="2" borderId="2" xfId="1" applyNumberFormat="1" applyFont="1" applyFill="1" applyBorder="1" applyAlignment="1">
      <alignment horizontal="right" vertical="center" wrapText="1"/>
    </xf>
    <xf numFmtId="3" fontId="71" fillId="2" borderId="0" xfId="0" applyNumberFormat="1" applyFont="1" applyFill="1" applyAlignment="1">
      <alignment horizontal="center" vertical="center"/>
    </xf>
    <xf numFmtId="0" fontId="71" fillId="2" borderId="0" xfId="0" applyFont="1" applyFill="1" applyAlignment="1">
      <alignment horizontal="center" vertical="center"/>
    </xf>
    <xf numFmtId="1" fontId="68" fillId="2" borderId="2" xfId="1" applyNumberFormat="1" applyFont="1" applyFill="1" applyBorder="1" applyAlignment="1">
      <alignment horizontal="center" vertical="center" wrapText="1"/>
    </xf>
    <xf numFmtId="1" fontId="68" fillId="2" borderId="2" xfId="1" applyNumberFormat="1" applyFont="1" applyFill="1" applyBorder="1" applyAlignment="1">
      <alignment horizontal="left" vertical="center" wrapText="1"/>
    </xf>
    <xf numFmtId="3" fontId="68" fillId="2" borderId="2" xfId="15" applyNumberFormat="1" applyFont="1" applyFill="1" applyBorder="1" applyAlignment="1">
      <alignment horizontal="center" vertical="center" wrapText="1"/>
    </xf>
    <xf numFmtId="1" fontId="68" fillId="2" borderId="2" xfId="15" applyNumberFormat="1" applyFont="1" applyFill="1" applyBorder="1" applyAlignment="1">
      <alignment horizontal="center" vertical="center" wrapText="1"/>
    </xf>
    <xf numFmtId="3" fontId="68" fillId="2" borderId="2" xfId="1" applyNumberFormat="1" applyFont="1" applyFill="1" applyBorder="1" applyAlignment="1">
      <alignment horizontal="center" vertical="center" wrapText="1"/>
    </xf>
    <xf numFmtId="3" fontId="50" fillId="2" borderId="2" xfId="1" applyNumberFormat="1" applyFont="1" applyFill="1" applyBorder="1" applyAlignment="1">
      <alignment horizontal="center" vertical="center" wrapText="1"/>
    </xf>
    <xf numFmtId="3" fontId="69" fillId="2" borderId="2" xfId="1" quotePrefix="1" applyNumberFormat="1" applyFont="1" applyFill="1" applyBorder="1" applyAlignment="1">
      <alignment horizontal="center" vertical="center" wrapText="1"/>
    </xf>
    <xf numFmtId="3" fontId="68" fillId="2" borderId="2" xfId="1" applyNumberFormat="1" applyFont="1" applyFill="1" applyBorder="1" applyAlignment="1">
      <alignment horizontal="right" vertical="center" wrapText="1"/>
    </xf>
    <xf numFmtId="3" fontId="69" fillId="2" borderId="0" xfId="0" applyNumberFormat="1" applyFont="1" applyFill="1" applyAlignment="1">
      <alignment horizontal="center" vertical="center"/>
    </xf>
    <xf numFmtId="0" fontId="69" fillId="2" borderId="0" xfId="0" applyFont="1" applyFill="1" applyAlignment="1">
      <alignment horizontal="center" vertical="center"/>
    </xf>
    <xf numFmtId="1" fontId="18" fillId="2" borderId="2" xfId="1" applyNumberFormat="1" applyFont="1" applyFill="1" applyBorder="1" applyAlignment="1">
      <alignment horizontal="center" vertical="center" wrapText="1"/>
    </xf>
    <xf numFmtId="1" fontId="18" fillId="2" borderId="2" xfId="1" applyNumberFormat="1" applyFont="1" applyFill="1" applyBorder="1" applyAlignment="1">
      <alignment horizontal="left" vertical="center" wrapText="1"/>
    </xf>
    <xf numFmtId="3" fontId="18" fillId="2" borderId="2" xfId="15" applyNumberFormat="1" applyFont="1" applyFill="1" applyBorder="1" applyAlignment="1">
      <alignment horizontal="center" vertical="center" wrapText="1"/>
    </xf>
    <xf numFmtId="1" fontId="18" fillId="2" borderId="2" xfId="15" applyNumberFormat="1" applyFont="1" applyFill="1" applyBorder="1" applyAlignment="1">
      <alignment horizontal="center" vertical="center" wrapText="1"/>
    </xf>
    <xf numFmtId="3" fontId="112" fillId="2" borderId="2" xfId="1" applyNumberFormat="1" applyFont="1" applyFill="1" applyBorder="1" applyAlignment="1">
      <alignment horizontal="center" vertical="center" wrapText="1"/>
    </xf>
    <xf numFmtId="3" fontId="77" fillId="2" borderId="2" xfId="1" applyNumberFormat="1" applyFont="1" applyFill="1" applyBorder="1" applyAlignment="1">
      <alignment horizontal="center" vertical="center" wrapText="1"/>
    </xf>
    <xf numFmtId="3" fontId="70" fillId="2" borderId="2" xfId="1" quotePrefix="1" applyNumberFormat="1" applyFont="1" applyFill="1" applyBorder="1" applyAlignment="1">
      <alignment horizontal="center" vertical="center" wrapText="1"/>
    </xf>
    <xf numFmtId="3" fontId="18" fillId="2" borderId="2" xfId="1" applyNumberFormat="1" applyFont="1" applyFill="1" applyBorder="1" applyAlignment="1">
      <alignment horizontal="right" vertical="center" wrapText="1"/>
    </xf>
    <xf numFmtId="3" fontId="70" fillId="2" borderId="0" xfId="0" applyNumberFormat="1" applyFont="1" applyFill="1" applyAlignment="1">
      <alignment horizontal="center" vertical="center"/>
    </xf>
    <xf numFmtId="0" fontId="70" fillId="2" borderId="0" xfId="0" applyFont="1" applyFill="1" applyAlignment="1">
      <alignment horizontal="center" vertical="center"/>
    </xf>
    <xf numFmtId="0" fontId="65" fillId="2" borderId="2" xfId="0" quotePrefix="1" applyFont="1" applyFill="1" applyBorder="1" applyAlignment="1">
      <alignment horizontal="center" vertical="center" wrapText="1"/>
    </xf>
    <xf numFmtId="1" fontId="11" fillId="2" borderId="2" xfId="0" applyNumberFormat="1" applyFont="1" applyFill="1" applyBorder="1" applyAlignment="1">
      <alignment vertical="center" wrapText="1"/>
    </xf>
    <xf numFmtId="1" fontId="11" fillId="2" borderId="2" xfId="0" applyNumberFormat="1" applyFont="1" applyFill="1" applyBorder="1" applyAlignment="1">
      <alignment horizontal="center" vertical="center" wrapText="1"/>
    </xf>
    <xf numFmtId="49" fontId="11" fillId="2" borderId="2" xfId="18" quotePrefix="1" applyNumberFormat="1" applyFont="1" applyFill="1" applyBorder="1" applyAlignment="1">
      <alignment horizontal="center" vertical="center" wrapText="1"/>
    </xf>
    <xf numFmtId="0" fontId="65" fillId="2" borderId="2" xfId="0" applyFont="1" applyFill="1" applyBorder="1" applyAlignment="1">
      <alignment horizontal="center" vertical="center" wrapText="1"/>
    </xf>
    <xf numFmtId="3" fontId="11" fillId="2" borderId="2" xfId="16" applyNumberFormat="1" applyFont="1" applyFill="1" applyBorder="1" applyAlignment="1">
      <alignment horizontal="right" vertical="center" wrapText="1"/>
    </xf>
    <xf numFmtId="3" fontId="11" fillId="2" borderId="2" xfId="1" quotePrefix="1" applyNumberFormat="1" applyFont="1" applyFill="1" applyBorder="1" applyAlignment="1">
      <alignment horizontal="right" vertical="center" wrapText="1"/>
    </xf>
    <xf numFmtId="3" fontId="55" fillId="2" borderId="2" xfId="1" applyNumberFormat="1" applyFont="1" applyFill="1" applyBorder="1" applyAlignment="1">
      <alignment horizontal="right" vertical="center" wrapText="1"/>
    </xf>
    <xf numFmtId="3" fontId="73" fillId="2" borderId="0" xfId="0" applyNumberFormat="1" applyFont="1" applyFill="1" applyAlignment="1">
      <alignment horizontal="center" vertical="center"/>
    </xf>
    <xf numFmtId="0" fontId="73" fillId="2" borderId="0" xfId="0" applyFont="1" applyFill="1" applyAlignment="1">
      <alignment horizontal="center" vertical="center"/>
    </xf>
    <xf numFmtId="0" fontId="11" fillId="2" borderId="2" xfId="0" quotePrefix="1" applyFont="1" applyFill="1" applyBorder="1" applyAlignment="1">
      <alignment horizontal="center" vertical="center" wrapText="1"/>
    </xf>
    <xf numFmtId="0" fontId="11" fillId="2" borderId="2" xfId="0" applyFont="1" applyFill="1" applyBorder="1" applyAlignment="1">
      <alignment horizontal="center" vertical="center" wrapText="1"/>
    </xf>
    <xf numFmtId="3" fontId="11" fillId="2" borderId="2" xfId="0" applyNumberFormat="1" applyFont="1" applyFill="1" applyBorder="1" applyAlignment="1">
      <alignment horizontal="right" vertical="center"/>
    </xf>
    <xf numFmtId="0" fontId="11" fillId="2" borderId="0" xfId="0" applyFont="1" applyFill="1" applyAlignment="1">
      <alignment vertical="center"/>
    </xf>
    <xf numFmtId="1" fontId="11" fillId="2" borderId="2" xfId="1" applyNumberFormat="1" applyFont="1" applyFill="1" applyBorder="1" applyAlignment="1">
      <alignment horizontal="left" vertical="center" wrapText="1"/>
    </xf>
    <xf numFmtId="1" fontId="11" fillId="2" borderId="2" xfId="15" applyNumberFormat="1" applyFont="1" applyFill="1" applyBorder="1" applyAlignment="1">
      <alignment horizontal="center" vertical="center" wrapText="1"/>
    </xf>
    <xf numFmtId="3" fontId="11" fillId="2" borderId="2" xfId="15" applyNumberFormat="1" applyFont="1" applyFill="1" applyBorder="1" applyAlignment="1">
      <alignment horizontal="center" vertical="center" wrapText="1"/>
    </xf>
    <xf numFmtId="3" fontId="11" fillId="2" borderId="2" xfId="1" applyNumberFormat="1" applyFont="1" applyFill="1" applyBorder="1" applyAlignment="1">
      <alignment horizontal="center" vertical="center" wrapText="1"/>
    </xf>
    <xf numFmtId="3" fontId="11" fillId="2" borderId="2" xfId="1" applyNumberFormat="1" applyFont="1" applyFill="1" applyBorder="1" applyAlignment="1">
      <alignment horizontal="right" vertical="center" wrapText="1"/>
    </xf>
    <xf numFmtId="1" fontId="65" fillId="2" borderId="2" xfId="1" applyNumberFormat="1" applyFont="1" applyFill="1" applyBorder="1" applyAlignment="1">
      <alignment horizontal="left" vertical="center" wrapText="1"/>
    </xf>
    <xf numFmtId="1" fontId="65" fillId="2" borderId="2" xfId="15" applyNumberFormat="1" applyFont="1" applyFill="1" applyBorder="1" applyAlignment="1">
      <alignment horizontal="center" vertical="center" wrapText="1"/>
    </xf>
    <xf numFmtId="3" fontId="65" fillId="2" borderId="2" xfId="15" applyNumberFormat="1" applyFont="1" applyFill="1" applyBorder="1" applyAlignment="1">
      <alignment horizontal="center" vertical="center" wrapText="1"/>
    </xf>
    <xf numFmtId="3" fontId="65" fillId="2" borderId="2" xfId="1" applyNumberFormat="1" applyFont="1" applyFill="1" applyBorder="1" applyAlignment="1">
      <alignment horizontal="center" vertical="center" wrapText="1"/>
    </xf>
    <xf numFmtId="3" fontId="65" fillId="2" borderId="2" xfId="1" applyNumberFormat="1" applyFont="1" applyFill="1" applyBorder="1" applyAlignment="1">
      <alignment horizontal="right" vertical="center" wrapText="1"/>
    </xf>
    <xf numFmtId="3" fontId="65" fillId="2" borderId="2" xfId="1" quotePrefix="1" applyNumberFormat="1" applyFont="1" applyFill="1" applyBorder="1" applyAlignment="1">
      <alignment horizontal="right" vertical="center" wrapText="1"/>
    </xf>
    <xf numFmtId="0" fontId="77" fillId="2" borderId="2" xfId="0" quotePrefix="1" applyFont="1" applyFill="1" applyBorder="1" applyAlignment="1">
      <alignment horizontal="center" vertical="center" wrapText="1"/>
    </xf>
    <xf numFmtId="1" fontId="77" fillId="2" borderId="2" xfId="1" applyNumberFormat="1" applyFont="1" applyFill="1" applyBorder="1" applyAlignment="1">
      <alignment horizontal="left" vertical="center" wrapText="1"/>
    </xf>
    <xf numFmtId="1" fontId="18" fillId="2" borderId="2" xfId="0" applyNumberFormat="1" applyFont="1" applyFill="1" applyBorder="1" applyAlignment="1">
      <alignment horizontal="center" vertical="center" wrapText="1"/>
    </xf>
    <xf numFmtId="1" fontId="77" fillId="2" borderId="2" xfId="15" applyNumberFormat="1" applyFont="1" applyFill="1" applyBorder="1" applyAlignment="1">
      <alignment horizontal="center" vertical="center" wrapText="1"/>
    </xf>
    <xf numFmtId="3" fontId="77" fillId="2" borderId="2" xfId="15" applyNumberFormat="1" applyFont="1" applyFill="1" applyBorder="1" applyAlignment="1">
      <alignment horizontal="center" vertical="center" wrapText="1"/>
    </xf>
    <xf numFmtId="3" fontId="77" fillId="2" borderId="2" xfId="1" applyNumberFormat="1" applyFont="1" applyFill="1" applyBorder="1" applyAlignment="1">
      <alignment horizontal="right" vertical="center" wrapText="1"/>
    </xf>
    <xf numFmtId="0" fontId="18" fillId="2" borderId="0" xfId="0" applyFont="1" applyFill="1" applyAlignment="1">
      <alignment vertical="center"/>
    </xf>
    <xf numFmtId="0" fontId="11" fillId="2" borderId="2" xfId="0" applyFont="1" applyFill="1" applyBorder="1" applyAlignment="1">
      <alignment vertical="center"/>
    </xf>
    <xf numFmtId="3" fontId="55" fillId="2" borderId="2" xfId="1" applyNumberFormat="1" applyFont="1" applyFill="1" applyBorder="1" applyAlignment="1">
      <alignment horizontal="left" vertical="center" wrapText="1"/>
    </xf>
    <xf numFmtId="3" fontId="55" fillId="2" borderId="2" xfId="1" applyNumberFormat="1" applyFont="1" applyFill="1" applyBorder="1" applyAlignment="1">
      <alignment horizontal="center" vertical="center" wrapText="1"/>
    </xf>
    <xf numFmtId="3" fontId="68" fillId="2" borderId="2" xfId="1" applyNumberFormat="1" applyFont="1" applyFill="1" applyBorder="1" applyAlignment="1">
      <alignment horizontal="left" vertical="center" wrapText="1"/>
    </xf>
    <xf numFmtId="3" fontId="72" fillId="2" borderId="2" xfId="1" applyNumberFormat="1" applyFont="1" applyFill="1" applyBorder="1" applyAlignment="1">
      <alignment horizontal="center" vertical="center" wrapText="1"/>
    </xf>
    <xf numFmtId="0" fontId="72" fillId="2" borderId="0" xfId="0" applyFont="1" applyFill="1" applyAlignment="1">
      <alignment horizontal="center" vertical="center"/>
    </xf>
    <xf numFmtId="0" fontId="18" fillId="2" borderId="2" xfId="0" applyFont="1" applyFill="1" applyBorder="1" applyAlignment="1">
      <alignment horizontal="center" vertical="center"/>
    </xf>
    <xf numFmtId="0" fontId="19" fillId="2" borderId="2" xfId="0" applyFont="1" applyFill="1" applyBorder="1" applyAlignment="1">
      <alignment horizontal="center" vertical="center"/>
    </xf>
    <xf numFmtId="0" fontId="77" fillId="2" borderId="2" xfId="0" applyFont="1" applyFill="1" applyBorder="1" applyAlignment="1">
      <alignment horizontal="center" vertical="center"/>
    </xf>
    <xf numFmtId="3" fontId="18" fillId="2" borderId="2" xfId="0" applyNumberFormat="1" applyFont="1" applyFill="1" applyBorder="1" applyAlignment="1">
      <alignment horizontal="center" vertical="center"/>
    </xf>
    <xf numFmtId="3" fontId="18" fillId="2" borderId="2" xfId="0" applyNumberFormat="1" applyFont="1" applyFill="1" applyBorder="1" applyAlignment="1">
      <alignment horizontal="right" vertical="center"/>
    </xf>
    <xf numFmtId="0" fontId="18" fillId="2" borderId="0" xfId="0" applyFont="1" applyFill="1" applyAlignment="1">
      <alignment horizontal="center" vertical="center"/>
    </xf>
    <xf numFmtId="1" fontId="65" fillId="2" borderId="2" xfId="1" quotePrefix="1" applyNumberFormat="1" applyFont="1" applyFill="1" applyBorder="1" applyAlignment="1">
      <alignment horizontal="center" vertical="center" wrapText="1"/>
    </xf>
    <xf numFmtId="0" fontId="65" fillId="2" borderId="2" xfId="15" applyFont="1" applyFill="1" applyBorder="1" applyAlignment="1">
      <alignment horizontal="left" vertical="center" wrapText="1"/>
    </xf>
    <xf numFmtId="49" fontId="11" fillId="2" borderId="2" xfId="28" quotePrefix="1" applyNumberFormat="1" applyFont="1" applyFill="1" applyBorder="1" applyAlignment="1">
      <alignment horizontal="center" vertical="center" wrapText="1"/>
    </xf>
    <xf numFmtId="165" fontId="65" fillId="2" borderId="2" xfId="7" applyNumberFormat="1" applyFont="1" applyFill="1" applyBorder="1" applyAlignment="1">
      <alignment horizontal="center" vertical="center" wrapText="1"/>
    </xf>
    <xf numFmtId="165" fontId="65" fillId="2" borderId="2" xfId="7" applyNumberFormat="1" applyFont="1" applyFill="1" applyBorder="1" applyAlignment="1">
      <alignment horizontal="right" vertical="center" wrapText="1"/>
    </xf>
    <xf numFmtId="3" fontId="11" fillId="2" borderId="2" xfId="12" applyNumberFormat="1" applyFont="1" applyFill="1" applyBorder="1" applyAlignment="1">
      <alignment horizontal="right" vertical="center" wrapText="1"/>
    </xf>
    <xf numFmtId="3" fontId="65" fillId="2" borderId="2" xfId="1" applyNumberFormat="1" applyFont="1" applyFill="1" applyBorder="1" applyAlignment="1">
      <alignment horizontal="left" vertical="center" wrapText="1"/>
    </xf>
    <xf numFmtId="1" fontId="65" fillId="2" borderId="2" xfId="1" applyNumberFormat="1" applyFont="1" applyFill="1" applyBorder="1" applyAlignment="1">
      <alignment horizontal="center" vertical="center" wrapText="1"/>
    </xf>
    <xf numFmtId="1" fontId="11" fillId="2" borderId="2" xfId="12" applyNumberFormat="1" applyFont="1" applyFill="1" applyBorder="1" applyAlignment="1">
      <alignment horizontal="center" vertical="center" wrapText="1"/>
    </xf>
    <xf numFmtId="3" fontId="11" fillId="2" borderId="2" xfId="12" quotePrefix="1" applyNumberFormat="1" applyFont="1" applyFill="1" applyBorder="1" applyAlignment="1">
      <alignment horizontal="right" vertical="center" wrapText="1"/>
    </xf>
    <xf numFmtId="1" fontId="72" fillId="2" borderId="2" xfId="1" applyNumberFormat="1" applyFont="1" applyFill="1" applyBorder="1" applyAlignment="1">
      <alignment horizontal="center" vertical="center" wrapText="1"/>
    </xf>
    <xf numFmtId="1" fontId="50" fillId="2" borderId="2" xfId="1" applyNumberFormat="1" applyFont="1" applyFill="1" applyBorder="1" applyAlignment="1">
      <alignment horizontal="center" vertical="center" wrapText="1"/>
    </xf>
    <xf numFmtId="0" fontId="74" fillId="2" borderId="2" xfId="0" applyFont="1" applyFill="1" applyBorder="1" applyAlignment="1">
      <alignment horizontal="center" vertical="center"/>
    </xf>
    <xf numFmtId="0" fontId="75" fillId="2" borderId="2" xfId="0" applyFont="1" applyFill="1" applyBorder="1" applyAlignment="1">
      <alignment horizontal="center" vertical="center"/>
    </xf>
    <xf numFmtId="3" fontId="74" fillId="2" borderId="2" xfId="0" applyNumberFormat="1" applyFont="1" applyFill="1" applyBorder="1" applyAlignment="1">
      <alignment horizontal="center" vertical="center"/>
    </xf>
    <xf numFmtId="0" fontId="74" fillId="2" borderId="0" xfId="0" applyFont="1" applyFill="1" applyAlignment="1">
      <alignment horizontal="center" vertical="center"/>
    </xf>
    <xf numFmtId="3" fontId="65" fillId="2" borderId="2" xfId="15" applyNumberFormat="1" applyFont="1" applyFill="1" applyBorder="1" applyAlignment="1">
      <alignment horizontal="left" vertical="center" wrapText="1"/>
    </xf>
    <xf numFmtId="3" fontId="65" fillId="2" borderId="2" xfId="15" applyNumberFormat="1" applyFont="1" applyFill="1" applyBorder="1" applyAlignment="1">
      <alignment horizontal="right" vertical="center" wrapText="1"/>
    </xf>
    <xf numFmtId="3" fontId="11" fillId="2" borderId="2" xfId="0" applyNumberFormat="1" applyFont="1" applyFill="1" applyBorder="1" applyAlignment="1">
      <alignment horizontal="right" vertical="center" wrapText="1"/>
    </xf>
    <xf numFmtId="3" fontId="11" fillId="2" borderId="2" xfId="15" applyNumberFormat="1" applyFont="1" applyFill="1" applyBorder="1" applyAlignment="1">
      <alignment horizontal="right" vertical="center" wrapText="1"/>
    </xf>
    <xf numFmtId="1" fontId="11" fillId="2" borderId="2" xfId="0" applyNumberFormat="1" applyFont="1" applyFill="1" applyBorder="1" applyAlignment="1">
      <alignment horizontal="left" vertical="center" wrapText="1"/>
    </xf>
    <xf numFmtId="3" fontId="65" fillId="2" borderId="0" xfId="0" applyNumberFormat="1" applyFont="1" applyFill="1" applyAlignment="1">
      <alignment horizontal="center" vertical="center"/>
    </xf>
    <xf numFmtId="3" fontId="11" fillId="2" borderId="2" xfId="0" applyNumberFormat="1" applyFont="1" applyFill="1" applyBorder="1" applyAlignment="1">
      <alignment horizontal="center" vertical="center" wrapText="1"/>
    </xf>
    <xf numFmtId="1" fontId="77" fillId="2" borderId="2" xfId="1" quotePrefix="1" applyNumberFormat="1" applyFont="1" applyFill="1" applyBorder="1" applyAlignment="1">
      <alignment horizontal="center" vertical="center" wrapText="1"/>
    </xf>
    <xf numFmtId="0" fontId="68" fillId="2" borderId="2" xfId="0" applyFont="1" applyFill="1" applyBorder="1" applyAlignment="1">
      <alignment horizontal="center" vertical="center"/>
    </xf>
    <xf numFmtId="0" fontId="68" fillId="2" borderId="2" xfId="0" applyFont="1" applyFill="1" applyBorder="1" applyAlignment="1">
      <alignment horizontal="left" vertical="center"/>
    </xf>
    <xf numFmtId="0" fontId="72" fillId="2" borderId="2" xfId="0" applyFont="1" applyFill="1" applyBorder="1" applyAlignment="1">
      <alignment horizontal="center" vertical="center"/>
    </xf>
    <xf numFmtId="0" fontId="50" fillId="2" borderId="2" xfId="0" applyFont="1" applyFill="1" applyBorder="1" applyAlignment="1">
      <alignment horizontal="center" vertical="center"/>
    </xf>
    <xf numFmtId="3" fontId="68" fillId="2" borderId="2" xfId="0" applyNumberFormat="1" applyFont="1" applyFill="1" applyBorder="1" applyAlignment="1">
      <alignment horizontal="center" vertical="center"/>
    </xf>
    <xf numFmtId="3" fontId="68" fillId="2" borderId="2" xfId="0" applyNumberFormat="1" applyFont="1" applyFill="1" applyBorder="1" applyAlignment="1">
      <alignment horizontal="right" vertical="center"/>
    </xf>
    <xf numFmtId="0" fontId="68" fillId="2" borderId="0" xfId="0" applyFont="1" applyFill="1" applyAlignment="1">
      <alignment horizontal="center" vertical="center"/>
    </xf>
    <xf numFmtId="3" fontId="18" fillId="2" borderId="2" xfId="1" applyNumberFormat="1" applyFont="1" applyFill="1" applyBorder="1" applyAlignment="1">
      <alignment horizontal="left" vertical="center" wrapText="1"/>
    </xf>
    <xf numFmtId="0" fontId="65" fillId="2" borderId="2" xfId="0" applyFont="1" applyFill="1" applyBorder="1" applyAlignment="1">
      <alignment horizontal="center" vertical="center"/>
    </xf>
    <xf numFmtId="3" fontId="76" fillId="2" borderId="2" xfId="0" applyNumberFormat="1" applyFont="1" applyFill="1" applyBorder="1" applyAlignment="1">
      <alignment horizontal="right" vertical="center"/>
    </xf>
    <xf numFmtId="1" fontId="11" fillId="2" borderId="2" xfId="1" applyNumberFormat="1" applyFont="1" applyFill="1" applyBorder="1" applyAlignment="1">
      <alignment horizontal="center" vertical="center" wrapText="1"/>
    </xf>
    <xf numFmtId="3" fontId="68" fillId="2" borderId="2" xfId="12" applyNumberFormat="1" applyFont="1" applyFill="1" applyBorder="1" applyAlignment="1">
      <alignment horizontal="center" vertical="center" wrapText="1"/>
    </xf>
    <xf numFmtId="3" fontId="68" fillId="2" borderId="2" xfId="0" applyNumberFormat="1" applyFont="1" applyFill="1" applyBorder="1" applyAlignment="1">
      <alignment horizontal="left" vertical="center" wrapText="1"/>
    </xf>
    <xf numFmtId="49" fontId="68" fillId="2" borderId="2" xfId="18" quotePrefix="1" applyNumberFormat="1" applyFont="1" applyFill="1" applyBorder="1" applyAlignment="1">
      <alignment horizontal="center" vertical="center" wrapText="1"/>
    </xf>
    <xf numFmtId="0" fontId="68" fillId="2" borderId="2" xfId="0" applyFont="1" applyFill="1" applyBorder="1" applyAlignment="1">
      <alignment horizontal="center" vertical="center" wrapText="1"/>
    </xf>
    <xf numFmtId="1" fontId="68" fillId="2" borderId="2" xfId="12" applyNumberFormat="1" applyFont="1" applyFill="1" applyBorder="1" applyAlignment="1">
      <alignment horizontal="center" vertical="center" wrapText="1"/>
    </xf>
    <xf numFmtId="1" fontId="50" fillId="2" borderId="2" xfId="12" applyNumberFormat="1" applyFont="1" applyFill="1" applyBorder="1" applyAlignment="1">
      <alignment horizontal="center" vertical="center" wrapText="1"/>
    </xf>
    <xf numFmtId="3" fontId="68" fillId="2" borderId="2" xfId="12" applyNumberFormat="1" applyFont="1" applyFill="1" applyBorder="1" applyAlignment="1">
      <alignment horizontal="right" vertical="center" wrapText="1"/>
    </xf>
    <xf numFmtId="0" fontId="68" fillId="2" borderId="0" xfId="0" applyFont="1" applyFill="1" applyAlignment="1">
      <alignment vertical="center"/>
    </xf>
    <xf numFmtId="3" fontId="18" fillId="2" borderId="2" xfId="12" applyNumberFormat="1" applyFont="1" applyFill="1" applyBorder="1" applyAlignment="1">
      <alignment horizontal="center" vertical="center" wrapText="1"/>
    </xf>
    <xf numFmtId="3" fontId="18" fillId="2" borderId="2" xfId="12" applyNumberFormat="1" applyFont="1" applyFill="1" applyBorder="1" applyAlignment="1">
      <alignment horizontal="left" vertical="center" wrapText="1"/>
    </xf>
    <xf numFmtId="0" fontId="11" fillId="2" borderId="2" xfId="0" applyFont="1" applyFill="1" applyBorder="1" applyAlignment="1">
      <alignment horizontal="center" vertical="center"/>
    </xf>
    <xf numFmtId="1" fontId="65" fillId="2" borderId="2" xfId="12" applyNumberFormat="1" applyFont="1" applyFill="1" applyBorder="1" applyAlignment="1">
      <alignment horizontal="center" vertical="center" wrapText="1"/>
    </xf>
    <xf numFmtId="3" fontId="18" fillId="2" borderId="2" xfId="12" applyNumberFormat="1" applyFont="1" applyFill="1" applyBorder="1" applyAlignment="1">
      <alignment horizontal="right" vertical="center" wrapText="1"/>
    </xf>
    <xf numFmtId="3" fontId="11" fillId="2" borderId="2" xfId="1" quotePrefix="1" applyNumberFormat="1" applyFont="1" applyFill="1" applyBorder="1" applyAlignment="1">
      <alignment horizontal="center" vertical="center" wrapText="1"/>
    </xf>
    <xf numFmtId="49" fontId="18" fillId="2" borderId="2" xfId="18" quotePrefix="1" applyNumberFormat="1" applyFont="1" applyFill="1" applyBorder="1" applyAlignment="1">
      <alignment horizontal="center" vertical="center" wrapText="1"/>
    </xf>
    <xf numFmtId="0" fontId="18" fillId="2" borderId="2" xfId="0" applyFont="1" applyFill="1" applyBorder="1" applyAlignment="1">
      <alignment horizontal="center" vertical="center" wrapText="1"/>
    </xf>
    <xf numFmtId="3" fontId="18" fillId="2" borderId="2" xfId="1" applyNumberFormat="1" applyFont="1" applyFill="1" applyBorder="1" applyAlignment="1">
      <alignment horizontal="center" vertical="center" wrapText="1"/>
    </xf>
    <xf numFmtId="1" fontId="77" fillId="2" borderId="2" xfId="12" applyNumberFormat="1" applyFont="1" applyFill="1" applyBorder="1" applyAlignment="1">
      <alignment horizontal="center" vertical="center" wrapText="1"/>
    </xf>
    <xf numFmtId="1" fontId="18" fillId="2" borderId="2" xfId="12" applyNumberFormat="1" applyFont="1" applyFill="1" applyBorder="1" applyAlignment="1">
      <alignment horizontal="center" vertical="center" wrapText="1"/>
    </xf>
    <xf numFmtId="3" fontId="18" fillId="2" borderId="2" xfId="1" quotePrefix="1" applyNumberFormat="1" applyFont="1" applyFill="1" applyBorder="1" applyAlignment="1">
      <alignment horizontal="right" vertical="center" wrapText="1"/>
    </xf>
    <xf numFmtId="1" fontId="68" fillId="2" borderId="2" xfId="12" applyNumberFormat="1" applyFont="1" applyFill="1" applyBorder="1" applyAlignment="1">
      <alignment vertical="center" wrapText="1"/>
    </xf>
    <xf numFmtId="0" fontId="72" fillId="2" borderId="2" xfId="0" applyFont="1" applyFill="1" applyBorder="1" applyAlignment="1">
      <alignment horizontal="center" vertical="center" wrapText="1"/>
    </xf>
    <xf numFmtId="1" fontId="72" fillId="2" borderId="2" xfId="12" applyNumberFormat="1" applyFont="1" applyFill="1" applyBorder="1" applyAlignment="1">
      <alignment horizontal="center" vertical="center" wrapText="1"/>
    </xf>
    <xf numFmtId="3" fontId="68" fillId="2" borderId="2" xfId="1" quotePrefix="1" applyNumberFormat="1" applyFont="1" applyFill="1" applyBorder="1" applyAlignment="1">
      <alignment horizontal="right" vertical="center" wrapText="1"/>
    </xf>
    <xf numFmtId="0" fontId="72" fillId="2" borderId="0" xfId="0" applyFont="1" applyFill="1" applyAlignment="1">
      <alignment vertical="center"/>
    </xf>
    <xf numFmtId="3" fontId="65" fillId="2" borderId="2" xfId="0" applyNumberFormat="1" applyFont="1" applyFill="1" applyBorder="1" applyAlignment="1">
      <alignment horizontal="right" vertical="center" wrapText="1"/>
    </xf>
    <xf numFmtId="3" fontId="65" fillId="2" borderId="2" xfId="12" quotePrefix="1" applyNumberFormat="1" applyFont="1" applyFill="1" applyBorder="1" applyAlignment="1">
      <alignment horizontal="right" vertical="center" wrapText="1"/>
    </xf>
    <xf numFmtId="0" fontId="65" fillId="2" borderId="0" xfId="0" applyFont="1" applyFill="1" applyAlignment="1">
      <alignment vertical="center"/>
    </xf>
    <xf numFmtId="1" fontId="111" fillId="2" borderId="2" xfId="12" applyNumberFormat="1" applyFont="1" applyFill="1" applyBorder="1" applyAlignment="1">
      <alignment horizontal="center" vertical="center" wrapText="1"/>
    </xf>
    <xf numFmtId="1" fontId="111" fillId="2" borderId="2" xfId="1" applyNumberFormat="1" applyFont="1" applyFill="1" applyBorder="1" applyAlignment="1">
      <alignment horizontal="left" vertical="center" wrapText="1"/>
    </xf>
    <xf numFmtId="1" fontId="111" fillId="2" borderId="2" xfId="0" applyNumberFormat="1" applyFont="1" applyFill="1" applyBorder="1" applyAlignment="1">
      <alignment horizontal="center" vertical="center" wrapText="1"/>
    </xf>
    <xf numFmtId="1" fontId="111" fillId="2" borderId="2" xfId="15" applyNumberFormat="1" applyFont="1" applyFill="1" applyBorder="1" applyAlignment="1">
      <alignment horizontal="center" vertical="center" wrapText="1"/>
    </xf>
    <xf numFmtId="3" fontId="111" fillId="2" borderId="2" xfId="15" applyNumberFormat="1" applyFont="1" applyFill="1" applyBorder="1" applyAlignment="1">
      <alignment horizontal="center" vertical="center" wrapText="1"/>
    </xf>
    <xf numFmtId="3" fontId="111" fillId="2" borderId="2" xfId="1" applyNumberFormat="1" applyFont="1" applyFill="1" applyBorder="1" applyAlignment="1">
      <alignment horizontal="center" vertical="center" wrapText="1"/>
    </xf>
    <xf numFmtId="3" fontId="111" fillId="2" borderId="2" xfId="1" applyNumberFormat="1" applyFont="1" applyFill="1" applyBorder="1" applyAlignment="1">
      <alignment horizontal="right" vertical="center" wrapText="1"/>
    </xf>
    <xf numFmtId="3" fontId="77" fillId="2" borderId="2" xfId="1" quotePrefix="1" applyNumberFormat="1" applyFont="1" applyFill="1" applyBorder="1" applyAlignment="1">
      <alignment horizontal="right" vertical="center" wrapText="1"/>
    </xf>
    <xf numFmtId="0" fontId="68" fillId="2" borderId="2" xfId="0" applyFont="1" applyFill="1" applyBorder="1" applyAlignment="1">
      <alignment horizontal="left" vertical="center" wrapText="1"/>
    </xf>
    <xf numFmtId="3" fontId="69" fillId="2" borderId="2" xfId="1" applyNumberFormat="1" applyFont="1" applyFill="1" applyBorder="1" applyAlignment="1">
      <alignment horizontal="center" vertical="center" wrapText="1"/>
    </xf>
    <xf numFmtId="3" fontId="68" fillId="2" borderId="2" xfId="1" quotePrefix="1" applyNumberFormat="1" applyFont="1" applyFill="1" applyBorder="1" applyAlignment="1">
      <alignment horizontal="center" vertical="center" wrapText="1"/>
    </xf>
    <xf numFmtId="3" fontId="50" fillId="2" borderId="2" xfId="1" quotePrefix="1" applyNumberFormat="1" applyFont="1" applyFill="1" applyBorder="1" applyAlignment="1">
      <alignment horizontal="right" vertical="center" wrapText="1"/>
    </xf>
    <xf numFmtId="0" fontId="72" fillId="2" borderId="0" xfId="0" applyFont="1" applyFill="1" applyAlignment="1">
      <alignment vertical="center" wrapText="1"/>
    </xf>
    <xf numFmtId="3" fontId="78" fillId="2" borderId="2" xfId="1" applyNumberFormat="1" applyFont="1" applyFill="1" applyBorder="1" applyAlignment="1">
      <alignment horizontal="center" vertical="center" wrapText="1"/>
    </xf>
    <xf numFmtId="4" fontId="78" fillId="2" borderId="2" xfId="27" applyNumberFormat="1" applyFont="1" applyFill="1" applyBorder="1" applyAlignment="1">
      <alignment horizontal="left" vertical="center" wrapText="1"/>
    </xf>
    <xf numFmtId="1" fontId="78" fillId="2" borderId="2" xfId="27" applyNumberFormat="1" applyFont="1" applyFill="1" applyBorder="1" applyAlignment="1">
      <alignment horizontal="center" vertical="center" wrapText="1"/>
    </xf>
    <xf numFmtId="0" fontId="78" fillId="2" borderId="2" xfId="0" applyFont="1" applyFill="1" applyBorder="1" applyAlignment="1">
      <alignment horizontal="center" vertical="center" wrapText="1"/>
    </xf>
    <xf numFmtId="3" fontId="78" fillId="2" borderId="2" xfId="1" quotePrefix="1" applyNumberFormat="1" applyFont="1" applyFill="1" applyBorder="1" applyAlignment="1">
      <alignment horizontal="right" vertical="center" wrapText="1"/>
    </xf>
    <xf numFmtId="0" fontId="78" fillId="2" borderId="0" xfId="0" applyFont="1" applyFill="1" applyAlignment="1">
      <alignment vertical="center" wrapText="1"/>
    </xf>
    <xf numFmtId="3" fontId="19" fillId="2" borderId="2" xfId="1" quotePrefix="1" applyNumberFormat="1" applyFont="1" applyFill="1" applyBorder="1" applyAlignment="1">
      <alignment horizontal="center" vertical="center" wrapText="1"/>
    </xf>
    <xf numFmtId="4" fontId="19" fillId="2" borderId="2" xfId="27" applyNumberFormat="1" applyFont="1" applyFill="1" applyBorder="1" applyAlignment="1">
      <alignment horizontal="left" vertical="center" wrapText="1"/>
    </xf>
    <xf numFmtId="1" fontId="19" fillId="2" borderId="2" xfId="27" applyNumberFormat="1" applyFont="1" applyFill="1" applyBorder="1" applyAlignment="1">
      <alignment horizontal="center" vertical="center" wrapText="1"/>
    </xf>
    <xf numFmtId="3" fontId="19" fillId="2" borderId="2" xfId="1" applyNumberFormat="1" applyFont="1" applyFill="1" applyBorder="1" applyAlignment="1">
      <alignment horizontal="center" vertical="center" wrapText="1"/>
    </xf>
    <xf numFmtId="0" fontId="19" fillId="2" borderId="2" xfId="0" applyFont="1" applyFill="1" applyBorder="1" applyAlignment="1">
      <alignment horizontal="center" vertical="center" wrapText="1"/>
    </xf>
    <xf numFmtId="3" fontId="19" fillId="2" borderId="2" xfId="1" quotePrefix="1" applyNumberFormat="1" applyFont="1" applyFill="1" applyBorder="1" applyAlignment="1">
      <alignment horizontal="right" vertical="center" wrapText="1"/>
    </xf>
    <xf numFmtId="0" fontId="93" fillId="2" borderId="0" xfId="0" applyFont="1" applyFill="1" applyAlignment="1">
      <alignment vertical="center" wrapText="1"/>
    </xf>
    <xf numFmtId="4" fontId="11" fillId="2" borderId="2" xfId="27" applyNumberFormat="1" applyFont="1" applyFill="1" applyBorder="1" applyAlignment="1">
      <alignment horizontal="left" vertical="center" wrapText="1"/>
    </xf>
    <xf numFmtId="0" fontId="11" fillId="2" borderId="0" xfId="0" applyFont="1" applyFill="1" applyAlignment="1">
      <alignment vertical="center" wrapText="1"/>
    </xf>
    <xf numFmtId="0" fontId="78" fillId="2" borderId="2" xfId="0" applyFont="1" applyFill="1" applyBorder="1" applyAlignment="1">
      <alignment horizontal="left" vertical="center" wrapText="1"/>
    </xf>
    <xf numFmtId="2" fontId="78" fillId="2" borderId="2" xfId="1" applyNumberFormat="1" applyFont="1" applyFill="1" applyBorder="1" applyAlignment="1">
      <alignment horizontal="left" vertical="center" wrapText="1"/>
    </xf>
    <xf numFmtId="3" fontId="78" fillId="2" borderId="2" xfId="0" applyNumberFormat="1" applyFont="1" applyFill="1" applyBorder="1" applyAlignment="1">
      <alignment horizontal="right" vertical="center" wrapText="1"/>
    </xf>
    <xf numFmtId="3" fontId="19" fillId="2" borderId="2" xfId="1" applyNumberFormat="1" applyFont="1" applyFill="1" applyBorder="1" applyAlignment="1">
      <alignment horizontal="left" vertical="center" wrapText="1"/>
    </xf>
    <xf numFmtId="2" fontId="19" fillId="2" borderId="2" xfId="1" applyNumberFormat="1" applyFont="1" applyFill="1" applyBorder="1" applyAlignment="1">
      <alignment horizontal="left" vertical="center" wrapText="1"/>
    </xf>
    <xf numFmtId="3" fontId="19" fillId="2" borderId="2" xfId="0" applyNumberFormat="1" applyFont="1" applyFill="1" applyBorder="1" applyAlignment="1">
      <alignment horizontal="right" vertical="center" wrapText="1"/>
    </xf>
    <xf numFmtId="0" fontId="19" fillId="2" borderId="0" xfId="0" applyFont="1" applyFill="1" applyAlignment="1">
      <alignment vertical="center" wrapText="1"/>
    </xf>
    <xf numFmtId="0" fontId="11" fillId="2" borderId="2" xfId="0" applyFont="1" applyFill="1" applyBorder="1" applyAlignment="1">
      <alignment horizontal="left" vertical="center" wrapText="1"/>
    </xf>
    <xf numFmtId="3" fontId="94" fillId="2" borderId="2" xfId="1" quotePrefix="1" applyNumberFormat="1" applyFont="1" applyFill="1" applyBorder="1" applyAlignment="1">
      <alignment horizontal="center" vertical="center" wrapText="1"/>
    </xf>
    <xf numFmtId="0" fontId="94" fillId="2" borderId="2" xfId="0" applyFont="1" applyFill="1" applyBorder="1" applyAlignment="1">
      <alignment horizontal="left" vertical="center" wrapText="1"/>
    </xf>
    <xf numFmtId="2" fontId="11" fillId="2" borderId="2" xfId="1" applyNumberFormat="1" applyFont="1" applyFill="1" applyBorder="1" applyAlignment="1">
      <alignment horizontal="left" vertical="center" wrapText="1"/>
    </xf>
    <xf numFmtId="3" fontId="94" fillId="2" borderId="2" xfId="0" applyNumberFormat="1" applyFont="1" applyFill="1" applyBorder="1" applyAlignment="1">
      <alignment horizontal="right" vertical="center" wrapText="1"/>
    </xf>
    <xf numFmtId="0" fontId="111" fillId="2" borderId="2" xfId="0" applyFont="1" applyFill="1" applyBorder="1" applyAlignment="1">
      <alignment horizontal="left" vertical="center" wrapText="1"/>
    </xf>
    <xf numFmtId="1" fontId="111" fillId="2" borderId="2" xfId="1" applyNumberFormat="1" applyFont="1" applyFill="1" applyBorder="1" applyAlignment="1">
      <alignment horizontal="center" vertical="center" wrapText="1"/>
    </xf>
    <xf numFmtId="0" fontId="111" fillId="2" borderId="2" xfId="0" applyFont="1" applyFill="1" applyBorder="1" applyAlignment="1">
      <alignment horizontal="center" vertical="center" wrapText="1"/>
    </xf>
    <xf numFmtId="3" fontId="111" fillId="2" borderId="2" xfId="1" quotePrefix="1" applyNumberFormat="1" applyFont="1" applyFill="1" applyBorder="1" applyAlignment="1">
      <alignment horizontal="right" vertical="center" wrapText="1"/>
    </xf>
    <xf numFmtId="3" fontId="78" fillId="2" borderId="2" xfId="1" quotePrefix="1" applyNumberFormat="1" applyFont="1" applyFill="1" applyBorder="1" applyAlignment="1">
      <alignment horizontal="center" vertical="center" wrapText="1"/>
    </xf>
    <xf numFmtId="1" fontId="78" fillId="2" borderId="2" xfId="0" applyNumberFormat="1" applyFont="1" applyFill="1" applyBorder="1" applyAlignment="1">
      <alignment horizontal="center" vertical="center" wrapText="1"/>
    </xf>
    <xf numFmtId="1" fontId="78" fillId="2" borderId="2" xfId="1" applyNumberFormat="1" applyFont="1" applyFill="1" applyBorder="1" applyAlignment="1">
      <alignment horizontal="center" vertical="center" wrapText="1"/>
    </xf>
    <xf numFmtId="3" fontId="126" fillId="2" borderId="2" xfId="1" applyNumberFormat="1" applyFont="1" applyFill="1" applyBorder="1" applyAlignment="1">
      <alignment horizontal="right" vertical="center" wrapText="1"/>
    </xf>
    <xf numFmtId="0" fontId="126" fillId="2" borderId="0" xfId="0" applyFont="1" applyFill="1" applyAlignment="1">
      <alignment vertical="center" wrapText="1"/>
    </xf>
    <xf numFmtId="3" fontId="18" fillId="2" borderId="2" xfId="1" quotePrefix="1" applyNumberFormat="1" applyFont="1" applyFill="1" applyBorder="1" applyAlignment="1">
      <alignment horizontal="center" vertical="center" wrapText="1"/>
    </xf>
    <xf numFmtId="0" fontId="18" fillId="2" borderId="2" xfId="0" applyFont="1" applyFill="1" applyBorder="1" applyAlignment="1">
      <alignment horizontal="left" vertical="center" wrapText="1"/>
    </xf>
    <xf numFmtId="3" fontId="11" fillId="2" borderId="2" xfId="0" applyNumberFormat="1" applyFont="1" applyFill="1" applyBorder="1" applyAlignment="1">
      <alignment vertical="center" wrapText="1"/>
    </xf>
    <xf numFmtId="0" fontId="68" fillId="2" borderId="2" xfId="0" applyFont="1" applyFill="1" applyBorder="1" applyAlignment="1">
      <alignment horizontal="right" vertical="center"/>
    </xf>
    <xf numFmtId="0" fontId="50" fillId="2" borderId="0" xfId="0" applyFont="1" applyFill="1" applyAlignment="1">
      <alignment horizontal="center" vertical="center"/>
    </xf>
    <xf numFmtId="0" fontId="65" fillId="2" borderId="0" xfId="0" applyFont="1" applyFill="1" applyAlignment="1">
      <alignment horizontal="center"/>
    </xf>
    <xf numFmtId="0" fontId="65" fillId="2" borderId="0" xfId="0" applyFont="1" applyFill="1" applyAlignment="1">
      <alignment horizontal="right"/>
    </xf>
    <xf numFmtId="0" fontId="11" fillId="2" borderId="0" xfId="0" applyFont="1" applyFill="1" applyBorder="1" applyAlignment="1">
      <alignment horizontal="right"/>
    </xf>
    <xf numFmtId="49" fontId="15" fillId="2" borderId="2" xfId="1" applyNumberFormat="1" applyFont="1" applyFill="1" applyBorder="1" applyAlignment="1">
      <alignment horizontal="center" vertical="center" wrapText="1"/>
    </xf>
    <xf numFmtId="0" fontId="15" fillId="2" borderId="2" xfId="8" applyFont="1" applyFill="1" applyBorder="1" applyAlignment="1">
      <alignment horizontal="justify" vertical="center" wrapText="1"/>
    </xf>
    <xf numFmtId="166" fontId="15" fillId="2" borderId="2" xfId="2" applyNumberFormat="1" applyFont="1" applyFill="1" applyBorder="1" applyAlignment="1">
      <alignment horizontal="center" vertical="center" wrapText="1"/>
    </xf>
    <xf numFmtId="0" fontId="127" fillId="2" borderId="0" xfId="0" applyFont="1" applyFill="1"/>
    <xf numFmtId="0" fontId="82" fillId="2" borderId="0" xfId="0" applyFont="1" applyFill="1" applyBorder="1"/>
    <xf numFmtId="0" fontId="82" fillId="2" borderId="0" xfId="0" applyFont="1" applyFill="1"/>
    <xf numFmtId="0" fontId="15" fillId="2" borderId="2" xfId="9" applyFont="1" applyFill="1" applyBorder="1" applyAlignment="1">
      <alignment horizontal="center" vertical="center" wrapText="1"/>
    </xf>
    <xf numFmtId="1" fontId="15" fillId="2" borderId="2" xfId="1" applyNumberFormat="1" applyFont="1" applyFill="1" applyBorder="1" applyAlignment="1">
      <alignment vertical="center" wrapText="1"/>
    </xf>
    <xf numFmtId="3" fontId="15" fillId="2" borderId="2" xfId="0" quotePrefix="1" applyNumberFormat="1" applyFont="1" applyFill="1" applyBorder="1" applyAlignment="1">
      <alignment horizontal="center" vertical="center"/>
    </xf>
    <xf numFmtId="0" fontId="15" fillId="2" borderId="2" xfId="9" applyFont="1" applyFill="1" applyBorder="1" applyAlignment="1">
      <alignment horizontal="justify" vertical="center" wrapText="1"/>
    </xf>
    <xf numFmtId="0" fontId="15" fillId="2" borderId="2" xfId="6" applyFont="1" applyFill="1" applyBorder="1" applyAlignment="1">
      <alignment horizontal="left" vertical="center" wrapText="1"/>
    </xf>
    <xf numFmtId="3" fontId="15" fillId="2" borderId="2" xfId="1" quotePrefix="1" applyNumberFormat="1" applyFont="1" applyFill="1" applyBorder="1" applyAlignment="1">
      <alignment horizontal="right" vertical="center" wrapText="1"/>
    </xf>
    <xf numFmtId="0" fontId="62" fillId="2" borderId="0" xfId="0" applyFont="1" applyFill="1" applyBorder="1"/>
    <xf numFmtId="0" fontId="62" fillId="2" borderId="0" xfId="0" applyFont="1" applyFill="1"/>
    <xf numFmtId="1" fontId="15" fillId="2" borderId="2" xfId="1" applyNumberFormat="1" applyFont="1" applyFill="1" applyBorder="1" applyAlignment="1">
      <alignment horizontal="center" vertical="center" wrapText="1"/>
    </xf>
    <xf numFmtId="166" fontId="15" fillId="2" borderId="2" xfId="0" applyNumberFormat="1" applyFont="1" applyFill="1" applyBorder="1" applyAlignment="1">
      <alignment horizontal="left" vertical="center" wrapText="1"/>
    </xf>
    <xf numFmtId="3" fontId="62" fillId="2" borderId="2" xfId="0" applyNumberFormat="1" applyFont="1" applyFill="1" applyBorder="1" applyAlignment="1">
      <alignment horizontal="right" vertical="center"/>
    </xf>
    <xf numFmtId="3" fontId="15" fillId="2" borderId="2" xfId="0" applyNumberFormat="1" applyFont="1" applyFill="1" applyBorder="1" applyAlignment="1">
      <alignment horizontal="center" vertical="center" wrapText="1"/>
    </xf>
    <xf numFmtId="3" fontId="15" fillId="2" borderId="2" xfId="1" applyNumberFormat="1" applyFont="1" applyFill="1" applyBorder="1" applyAlignment="1">
      <alignment horizontal="center" vertical="center" wrapText="1"/>
    </xf>
    <xf numFmtId="0" fontId="15" fillId="2" borderId="2" xfId="11" applyFont="1" applyFill="1" applyBorder="1" applyAlignment="1">
      <alignment horizontal="left" vertical="center" wrapText="1"/>
    </xf>
    <xf numFmtId="166" fontId="124" fillId="0" borderId="2" xfId="0" applyNumberFormat="1" applyFont="1" applyFill="1" applyBorder="1" applyAlignment="1">
      <alignment horizontal="center" vertical="center" wrapText="1"/>
    </xf>
    <xf numFmtId="166" fontId="124" fillId="0" borderId="2" xfId="0" applyNumberFormat="1" applyFont="1" applyFill="1" applyBorder="1" applyAlignment="1">
      <alignment vertical="center" wrapText="1"/>
    </xf>
    <xf numFmtId="1" fontId="124" fillId="0" borderId="2" xfId="12" applyNumberFormat="1" applyFont="1" applyFill="1" applyBorder="1" applyAlignment="1">
      <alignment horizontal="center" vertical="center" wrapText="1"/>
    </xf>
    <xf numFmtId="0" fontId="124" fillId="0" borderId="2" xfId="0" applyFont="1" applyFill="1" applyBorder="1" applyAlignment="1">
      <alignment horizontal="center" vertical="center" wrapText="1"/>
    </xf>
    <xf numFmtId="3" fontId="124" fillId="0" borderId="2" xfId="0" applyNumberFormat="1" applyFont="1" applyFill="1" applyBorder="1" applyAlignment="1">
      <alignment horizontal="center" vertical="center" wrapText="1"/>
    </xf>
    <xf numFmtId="166" fontId="124" fillId="0" borderId="2" xfId="0" applyNumberFormat="1" applyFont="1" applyFill="1" applyBorder="1" applyAlignment="1">
      <alignment horizontal="right" vertical="center" wrapText="1"/>
    </xf>
    <xf numFmtId="165" fontId="124" fillId="0" borderId="0" xfId="10" applyNumberFormat="1" applyFont="1" applyFill="1" applyBorder="1" applyAlignment="1">
      <alignment vertical="center"/>
    </xf>
    <xf numFmtId="165" fontId="124" fillId="0" borderId="0" xfId="0" applyNumberFormat="1" applyFont="1" applyFill="1" applyBorder="1" applyAlignment="1">
      <alignment vertical="center"/>
    </xf>
    <xf numFmtId="0" fontId="124" fillId="0" borderId="0" xfId="0" applyFont="1" applyFill="1" applyBorder="1" applyAlignment="1">
      <alignment vertical="center" wrapText="1"/>
    </xf>
    <xf numFmtId="166" fontId="124" fillId="0" borderId="2" xfId="0" applyNumberFormat="1" applyFont="1" applyFill="1" applyBorder="1" applyAlignment="1">
      <alignment horizontal="left" vertical="center" wrapText="1"/>
    </xf>
    <xf numFmtId="3" fontId="124" fillId="0" borderId="2" xfId="15" applyNumberFormat="1" applyFont="1" applyFill="1" applyBorder="1" applyAlignment="1">
      <alignment horizontal="center" vertical="center" wrapText="1"/>
    </xf>
    <xf numFmtId="165" fontId="124" fillId="0" borderId="2" xfId="10" applyNumberFormat="1" applyFont="1" applyFill="1" applyBorder="1" applyAlignment="1">
      <alignment horizontal="right" vertical="center" wrapText="1"/>
    </xf>
    <xf numFmtId="165" fontId="124" fillId="0" borderId="2" xfId="10" applyNumberFormat="1" applyFont="1" applyFill="1" applyBorder="1" applyAlignment="1">
      <alignment horizontal="center" vertical="center" wrapText="1"/>
    </xf>
    <xf numFmtId="0" fontId="124" fillId="0" borderId="2" xfId="0" applyFont="1" applyFill="1" applyBorder="1" applyAlignment="1">
      <alignment horizontal="justify" vertical="center" wrapText="1"/>
    </xf>
    <xf numFmtId="3" fontId="124" fillId="0" borderId="2" xfId="0" applyNumberFormat="1" applyFont="1" applyFill="1" applyBorder="1" applyAlignment="1">
      <alignment horizontal="right" vertical="center" wrapText="1"/>
    </xf>
    <xf numFmtId="0" fontId="124" fillId="0" borderId="2" xfId="0" applyFont="1" applyFill="1" applyBorder="1" applyAlignment="1">
      <alignment vertical="center" wrapText="1"/>
    </xf>
    <xf numFmtId="3" fontId="124" fillId="0" borderId="2" xfId="12" applyNumberFormat="1" applyFont="1" applyFill="1" applyBorder="1" applyAlignment="1">
      <alignment horizontal="left" vertical="center" wrapText="1"/>
    </xf>
    <xf numFmtId="3" fontId="124" fillId="0" borderId="2" xfId="12" applyNumberFormat="1" applyFont="1" applyFill="1" applyBorder="1" applyAlignment="1">
      <alignment horizontal="center" vertical="center" wrapText="1"/>
    </xf>
    <xf numFmtId="3" fontId="124" fillId="0" borderId="2" xfId="1" applyNumberFormat="1" applyFont="1" applyFill="1" applyBorder="1" applyAlignment="1">
      <alignment horizontal="center" vertical="center" wrapText="1"/>
    </xf>
    <xf numFmtId="3" fontId="124" fillId="0" borderId="2" xfId="15" applyNumberFormat="1" applyFont="1" applyFill="1" applyBorder="1" applyAlignment="1">
      <alignment horizontal="left" vertical="center" wrapText="1"/>
    </xf>
    <xf numFmtId="0" fontId="15" fillId="2" borderId="2" xfId="1" applyNumberFormat="1" applyFont="1" applyFill="1" applyBorder="1" applyAlignment="1">
      <alignment horizontal="center" vertical="center" wrapText="1"/>
    </xf>
    <xf numFmtId="0" fontId="15" fillId="2" borderId="2" xfId="0" applyFont="1" applyFill="1" applyBorder="1" applyAlignment="1">
      <alignment vertical="center" wrapText="1"/>
    </xf>
    <xf numFmtId="0" fontId="15" fillId="2" borderId="2" xfId="0" applyFont="1" applyFill="1" applyBorder="1" applyAlignment="1">
      <alignment horizontal="center" vertical="center" wrapText="1"/>
    </xf>
    <xf numFmtId="37" fontId="15" fillId="2" borderId="2" xfId="3" applyNumberFormat="1" applyFont="1" applyFill="1" applyBorder="1" applyAlignment="1">
      <alignment horizontal="justify" vertical="center" wrapText="1"/>
    </xf>
    <xf numFmtId="0" fontId="124" fillId="0" borderId="2" xfId="0" applyFont="1" applyFill="1" applyBorder="1" applyAlignment="1">
      <alignment horizontal="left" vertical="center" wrapText="1"/>
    </xf>
    <xf numFmtId="0" fontId="124" fillId="0" borderId="2" xfId="0" applyFont="1" applyFill="1" applyBorder="1" applyAlignment="1">
      <alignment horizontal="center" vertical="center"/>
    </xf>
    <xf numFmtId="0" fontId="124" fillId="0" borderId="2" xfId="0" applyFont="1" applyFill="1" applyBorder="1"/>
    <xf numFmtId="1" fontId="124" fillId="0" borderId="2" xfId="1" applyNumberFormat="1" applyFont="1" applyFill="1" applyBorder="1" applyAlignment="1">
      <alignment horizontal="center" vertical="center" wrapText="1"/>
    </xf>
    <xf numFmtId="0" fontId="124" fillId="0" borderId="2" xfId="0" applyFont="1" applyFill="1" applyBorder="1" applyAlignment="1">
      <alignment horizontal="right" vertical="center"/>
    </xf>
    <xf numFmtId="0" fontId="124" fillId="0" borderId="0" xfId="0" applyFont="1" applyFill="1"/>
    <xf numFmtId="0" fontId="124" fillId="0" borderId="2" xfId="33" applyFont="1" applyFill="1" applyBorder="1" applyAlignment="1">
      <alignment horizontal="left" vertical="center" wrapText="1"/>
    </xf>
    <xf numFmtId="0" fontId="124" fillId="0" borderId="2" xfId="20" applyFont="1" applyFill="1" applyBorder="1" applyAlignment="1">
      <alignment horizontal="center" vertical="center" wrapText="1"/>
    </xf>
    <xf numFmtId="0" fontId="128" fillId="0" borderId="2" xfId="0" applyFont="1" applyFill="1" applyBorder="1"/>
    <xf numFmtId="0" fontId="128" fillId="0" borderId="2" xfId="0" applyFont="1" applyFill="1" applyBorder="1" applyAlignment="1">
      <alignment horizontal="right" vertical="center"/>
    </xf>
    <xf numFmtId="0" fontId="128" fillId="0" borderId="0" xfId="0" applyFont="1" applyFill="1"/>
    <xf numFmtId="1" fontId="124" fillId="0" borderId="2" xfId="0" applyNumberFormat="1" applyFont="1" applyFill="1" applyBorder="1" applyAlignment="1">
      <alignment horizontal="justify" vertical="center" wrapText="1"/>
    </xf>
    <xf numFmtId="1" fontId="124" fillId="0" borderId="2" xfId="0" applyNumberFormat="1" applyFont="1" applyFill="1" applyBorder="1" applyAlignment="1">
      <alignment horizontal="center" vertical="center" wrapText="1"/>
    </xf>
    <xf numFmtId="3" fontId="124" fillId="0" borderId="2" xfId="1" applyNumberFormat="1" applyFont="1" applyFill="1" applyBorder="1" applyAlignment="1">
      <alignment horizontal="right" vertical="center" wrapText="1"/>
    </xf>
    <xf numFmtId="0" fontId="124" fillId="0" borderId="0" xfId="0" applyFont="1" applyFill="1" applyBorder="1" applyAlignment="1">
      <alignment horizontal="center" vertical="center" wrapText="1"/>
    </xf>
    <xf numFmtId="3" fontId="124" fillId="0" borderId="2" xfId="1" quotePrefix="1" applyNumberFormat="1" applyFont="1" applyFill="1" applyBorder="1" applyAlignment="1">
      <alignment horizontal="center" vertical="center" wrapText="1"/>
    </xf>
    <xf numFmtId="1" fontId="128" fillId="0" borderId="2" xfId="0" applyNumberFormat="1" applyFont="1" applyFill="1" applyBorder="1" applyAlignment="1">
      <alignment horizontal="center" vertical="center"/>
    </xf>
    <xf numFmtId="165" fontId="124" fillId="0" borderId="2" xfId="16" applyNumberFormat="1" applyFont="1" applyFill="1" applyBorder="1" applyAlignment="1">
      <alignment vertical="center" wrapText="1"/>
    </xf>
    <xf numFmtId="0" fontId="129" fillId="0" borderId="2" xfId="0" applyFont="1" applyFill="1" applyBorder="1"/>
    <xf numFmtId="0" fontId="129" fillId="0" borderId="0" xfId="0" applyFont="1" applyFill="1"/>
    <xf numFmtId="3" fontId="124" fillId="0" borderId="2" xfId="1" quotePrefix="1" applyNumberFormat="1" applyFont="1" applyFill="1" applyBorder="1" applyAlignment="1">
      <alignment horizontal="right" vertical="center" wrapText="1"/>
    </xf>
    <xf numFmtId="1" fontId="130" fillId="0" borderId="2" xfId="12" applyNumberFormat="1" applyFont="1" applyFill="1" applyBorder="1" applyAlignment="1">
      <alignment horizontal="center" vertical="center" wrapText="1"/>
    </xf>
    <xf numFmtId="3" fontId="124" fillId="0" borderId="2" xfId="0" quotePrefix="1" applyNumberFormat="1" applyFont="1" applyFill="1" applyBorder="1" applyAlignment="1">
      <alignment horizontal="left" vertical="center" wrapText="1"/>
    </xf>
    <xf numFmtId="37" fontId="124" fillId="0" borderId="2" xfId="0" applyNumberFormat="1" applyFont="1" applyFill="1" applyBorder="1" applyAlignment="1">
      <alignment vertical="center" wrapText="1"/>
    </xf>
    <xf numFmtId="166" fontId="15" fillId="2" borderId="2" xfId="2" applyNumberFormat="1" applyFont="1" applyFill="1" applyBorder="1" applyAlignment="1">
      <alignment vertical="center" wrapText="1"/>
    </xf>
    <xf numFmtId="1" fontId="15" fillId="2" borderId="2" xfId="12" applyNumberFormat="1" applyFont="1" applyFill="1" applyBorder="1" applyAlignment="1">
      <alignment horizontal="center" vertical="center" wrapText="1"/>
    </xf>
    <xf numFmtId="0" fontId="15" fillId="2" borderId="2" xfId="0" applyFont="1" applyFill="1" applyBorder="1" applyAlignment="1">
      <alignment horizontal="left" vertical="center" wrapText="1"/>
    </xf>
    <xf numFmtId="0" fontId="15" fillId="2" borderId="2" xfId="0" quotePrefix="1" applyFont="1" applyFill="1" applyBorder="1" applyAlignment="1">
      <alignment horizontal="center" vertical="center"/>
    </xf>
    <xf numFmtId="0" fontId="124" fillId="2" borderId="2" xfId="0" applyFont="1" applyFill="1" applyBorder="1" applyAlignment="1">
      <alignment horizontal="center" vertical="center"/>
    </xf>
    <xf numFmtId="3" fontId="124" fillId="2" borderId="2" xfId="12" quotePrefix="1" applyNumberFormat="1" applyFont="1" applyFill="1" applyBorder="1" applyAlignment="1">
      <alignment horizontal="left" vertical="center" wrapText="1"/>
    </xf>
    <xf numFmtId="3" fontId="124" fillId="2" borderId="2" xfId="12" quotePrefix="1" applyNumberFormat="1" applyFont="1" applyFill="1" applyBorder="1" applyAlignment="1">
      <alignment horizontal="center" vertical="center" wrapText="1"/>
    </xf>
    <xf numFmtId="0" fontId="124" fillId="0" borderId="2" xfId="0" applyFont="1" applyBorder="1" applyAlignment="1">
      <alignment vertical="center"/>
    </xf>
    <xf numFmtId="0" fontId="124" fillId="0" borderId="0" xfId="0" applyFont="1" applyAlignment="1">
      <alignment vertical="center"/>
    </xf>
    <xf numFmtId="0" fontId="124" fillId="2" borderId="2" xfId="0" applyNumberFormat="1" applyFont="1" applyFill="1" applyBorder="1" applyAlignment="1">
      <alignment horizontal="left" vertical="center" wrapText="1"/>
    </xf>
    <xf numFmtId="1" fontId="11" fillId="2" borderId="2" xfId="1" quotePrefix="1" applyNumberFormat="1" applyFont="1" applyFill="1" applyBorder="1" applyAlignment="1">
      <alignment horizontal="center" vertical="center" wrapText="1"/>
    </xf>
    <xf numFmtId="3" fontId="131" fillId="2" borderId="0" xfId="0" applyNumberFormat="1" applyFont="1" applyFill="1" applyAlignment="1">
      <alignment horizontal="center" vertical="center"/>
    </xf>
    <xf numFmtId="0" fontId="11" fillId="2" borderId="0" xfId="0" applyFont="1" applyFill="1" applyAlignment="1">
      <alignment horizontal="center" vertical="center"/>
    </xf>
    <xf numFmtId="1" fontId="15" fillId="2" borderId="2" xfId="12" applyNumberFormat="1" applyFont="1" applyFill="1" applyBorder="1" applyAlignment="1">
      <alignment vertical="center" wrapText="1"/>
    </xf>
    <xf numFmtId="0" fontId="15" fillId="2" borderId="0" xfId="0" applyFont="1" applyFill="1" applyAlignment="1">
      <alignment vertical="center" wrapText="1"/>
    </xf>
    <xf numFmtId="49" fontId="15" fillId="2" borderId="2" xfId="0" applyNumberFormat="1" applyFont="1" applyFill="1" applyBorder="1" applyAlignment="1">
      <alignment horizontal="left" vertical="center" wrapText="1"/>
    </xf>
    <xf numFmtId="0" fontId="15" fillId="2" borderId="2" xfId="0" applyFont="1" applyFill="1" applyBorder="1"/>
    <xf numFmtId="0" fontId="15" fillId="2" borderId="2" xfId="0" applyFont="1" applyFill="1" applyBorder="1" applyAlignment="1">
      <alignment horizontal="right"/>
    </xf>
    <xf numFmtId="3" fontId="15" fillId="2" borderId="2" xfId="1" applyNumberFormat="1" applyFont="1" applyFill="1" applyBorder="1" applyAlignment="1">
      <alignment horizontal="left" vertical="center" wrapText="1"/>
    </xf>
    <xf numFmtId="0" fontId="15" fillId="2" borderId="2" xfId="0" applyFont="1" applyFill="1" applyBorder="1" applyAlignment="1">
      <alignment horizontal="right" vertical="center" wrapText="1"/>
    </xf>
    <xf numFmtId="0" fontId="15" fillId="2" borderId="0" xfId="0" applyFont="1" applyFill="1" applyBorder="1" applyAlignment="1">
      <alignment vertical="center" wrapText="1"/>
    </xf>
    <xf numFmtId="3" fontId="2" fillId="2" borderId="2" xfId="1" applyNumberFormat="1" applyFont="1" applyFill="1" applyBorder="1" applyAlignment="1">
      <alignment horizontal="right" vertical="center"/>
    </xf>
    <xf numFmtId="3" fontId="2" fillId="2" borderId="2" xfId="0" applyNumberFormat="1" applyFont="1" applyFill="1" applyBorder="1" applyAlignment="1">
      <alignment horizontal="right" vertical="center"/>
    </xf>
    <xf numFmtId="3" fontId="4" fillId="2" borderId="2" xfId="35" applyNumberFormat="1" applyFont="1" applyFill="1" applyBorder="1" applyAlignment="1">
      <alignment vertical="center"/>
    </xf>
    <xf numFmtId="0" fontId="2" fillId="2" borderId="0" xfId="0" applyFont="1" applyFill="1" applyBorder="1"/>
    <xf numFmtId="0" fontId="2" fillId="2" borderId="0" xfId="0" applyFont="1" applyFill="1"/>
    <xf numFmtId="3" fontId="10" fillId="2" borderId="2" xfId="0" applyNumberFormat="1" applyFont="1" applyFill="1" applyBorder="1" applyAlignment="1">
      <alignment horizontal="right" vertical="center"/>
    </xf>
    <xf numFmtId="165" fontId="21" fillId="0" borderId="2" xfId="10" applyNumberFormat="1" applyFont="1" applyFill="1" applyBorder="1" applyAlignment="1">
      <alignment horizontal="center" vertical="center" wrapText="1"/>
    </xf>
    <xf numFmtId="165" fontId="52" fillId="0" borderId="2" xfId="10" applyNumberFormat="1" applyFont="1" applyFill="1" applyBorder="1" applyAlignment="1">
      <alignment horizontal="center" vertical="center" wrapText="1"/>
    </xf>
    <xf numFmtId="37" fontId="124" fillId="0" borderId="2" xfId="0" applyNumberFormat="1" applyFont="1" applyFill="1" applyBorder="1" applyAlignment="1">
      <alignment horizontal="center" vertical="center" wrapText="1"/>
    </xf>
    <xf numFmtId="49" fontId="15" fillId="2" borderId="2" xfId="32" applyNumberFormat="1" applyFont="1" applyFill="1" applyBorder="1" applyAlignment="1">
      <alignment horizontal="center" vertical="center" wrapText="1"/>
    </xf>
    <xf numFmtId="0" fontId="15" fillId="2" borderId="3" xfId="0" applyFont="1" applyFill="1" applyBorder="1" applyAlignment="1">
      <alignment horizontal="center" vertical="center" wrapText="1"/>
    </xf>
    <xf numFmtId="3" fontId="15" fillId="2" borderId="2" xfId="0" applyNumberFormat="1" applyFont="1" applyFill="1" applyBorder="1" applyAlignment="1">
      <alignment horizontal="right" vertical="center" wrapText="1"/>
    </xf>
    <xf numFmtId="3" fontId="82" fillId="2" borderId="2" xfId="1" applyNumberFormat="1" applyFont="1" applyFill="1" applyBorder="1" applyAlignment="1">
      <alignment horizontal="right" vertical="center"/>
    </xf>
    <xf numFmtId="3" fontId="82" fillId="2" borderId="2" xfId="0" applyNumberFormat="1" applyFont="1" applyFill="1" applyBorder="1" applyAlignment="1">
      <alignment horizontal="right" vertical="center"/>
    </xf>
    <xf numFmtId="3" fontId="82" fillId="2" borderId="2" xfId="0" applyNumberFormat="1" applyFont="1" applyFill="1" applyBorder="1" applyAlignment="1">
      <alignment vertical="center"/>
    </xf>
    <xf numFmtId="49" fontId="124" fillId="0" borderId="2" xfId="17" quotePrefix="1" applyNumberFormat="1" applyFont="1" applyFill="1" applyBorder="1" applyAlignment="1">
      <alignment horizontal="center" vertical="center" wrapText="1"/>
    </xf>
    <xf numFmtId="37" fontId="124" fillId="0" borderId="2" xfId="0" applyNumberFormat="1" applyFont="1" applyFill="1" applyBorder="1" applyAlignment="1">
      <alignment horizontal="right" vertical="center"/>
    </xf>
    <xf numFmtId="1" fontId="124" fillId="0" borderId="2" xfId="12" quotePrefix="1" applyNumberFormat="1" applyFont="1" applyFill="1" applyBorder="1" applyAlignment="1">
      <alignment horizontal="center" vertical="center" wrapText="1"/>
    </xf>
    <xf numFmtId="166" fontId="124" fillId="0" borderId="2" xfId="0" quotePrefix="1" applyNumberFormat="1" applyFont="1" applyFill="1" applyBorder="1" applyAlignment="1">
      <alignment horizontal="center" vertical="center" wrapText="1"/>
    </xf>
    <xf numFmtId="3" fontId="124" fillId="0" borderId="2" xfId="0" applyNumberFormat="1" applyFont="1" applyFill="1" applyBorder="1" applyAlignment="1">
      <alignment vertical="center"/>
    </xf>
    <xf numFmtId="1" fontId="124" fillId="0" borderId="2" xfId="15" applyNumberFormat="1" applyFont="1" applyFill="1" applyBorder="1" applyAlignment="1">
      <alignment horizontal="center" vertical="center" wrapText="1"/>
    </xf>
    <xf numFmtId="3" fontId="132" fillId="0" borderId="2" xfId="1" quotePrefix="1" applyNumberFormat="1" applyFont="1" applyFill="1" applyBorder="1" applyAlignment="1">
      <alignment horizontal="right" vertical="center" wrapText="1"/>
    </xf>
    <xf numFmtId="170" fontId="98" fillId="0" borderId="2" xfId="0" applyNumberFormat="1" applyFont="1" applyFill="1" applyBorder="1" applyAlignment="1">
      <alignment horizontal="right" vertical="center"/>
    </xf>
    <xf numFmtId="3" fontId="10" fillId="0" borderId="2" xfId="13" applyNumberFormat="1" applyFont="1" applyFill="1" applyBorder="1" applyAlignment="1">
      <alignment horizontal="center" vertical="center" wrapText="1"/>
    </xf>
    <xf numFmtId="3" fontId="2" fillId="0" borderId="2" xfId="1" applyNumberFormat="1" applyFont="1" applyFill="1" applyBorder="1" applyAlignment="1">
      <alignment horizontal="center" vertical="center" wrapText="1"/>
    </xf>
    <xf numFmtId="3" fontId="7" fillId="0" borderId="2" xfId="0" applyNumberFormat="1" applyFont="1" applyFill="1" applyBorder="1" applyAlignment="1">
      <alignment horizontal="right" vertical="center"/>
    </xf>
    <xf numFmtId="3" fontId="9" fillId="0" borderId="2" xfId="0" applyNumberFormat="1" applyFont="1" applyFill="1" applyBorder="1" applyAlignment="1">
      <alignment horizontal="right" vertical="center"/>
    </xf>
    <xf numFmtId="3" fontId="26" fillId="0" borderId="2" xfId="0" applyNumberFormat="1" applyFont="1" applyFill="1" applyBorder="1" applyAlignment="1">
      <alignment horizontal="right" vertical="center"/>
    </xf>
    <xf numFmtId="3" fontId="5" fillId="0" borderId="2" xfId="0" applyNumberFormat="1" applyFont="1" applyFill="1" applyBorder="1" applyAlignment="1">
      <alignment horizontal="right" vertical="center"/>
    </xf>
    <xf numFmtId="3" fontId="15" fillId="0" borderId="2" xfId="0" applyNumberFormat="1" applyFont="1" applyFill="1" applyBorder="1" applyAlignment="1">
      <alignment horizontal="right" vertical="center"/>
    </xf>
    <xf numFmtId="3" fontId="4" fillId="0" borderId="2" xfId="0" applyNumberFormat="1" applyFont="1" applyFill="1" applyBorder="1" applyAlignment="1">
      <alignment horizontal="right" vertical="center"/>
    </xf>
    <xf numFmtId="3" fontId="86" fillId="0" borderId="2" xfId="0" applyNumberFormat="1" applyFont="1" applyFill="1" applyBorder="1" applyAlignment="1">
      <alignment horizontal="right" vertical="center"/>
    </xf>
    <xf numFmtId="3" fontId="4" fillId="0" borderId="2" xfId="1" quotePrefix="1" applyNumberFormat="1" applyFont="1" applyFill="1" applyBorder="1" applyAlignment="1">
      <alignment horizontal="right" vertical="center" wrapText="1"/>
    </xf>
    <xf numFmtId="3" fontId="15" fillId="0" borderId="2" xfId="1" quotePrefix="1" applyNumberFormat="1" applyFont="1" applyFill="1" applyBorder="1" applyAlignment="1">
      <alignment horizontal="right" vertical="center" wrapText="1"/>
    </xf>
    <xf numFmtId="3" fontId="15" fillId="0" borderId="2" xfId="35" applyNumberFormat="1" applyFont="1" applyFill="1" applyBorder="1" applyAlignment="1">
      <alignment vertical="center"/>
    </xf>
    <xf numFmtId="0" fontId="5" fillId="0" borderId="2" xfId="0" applyFont="1" applyFill="1" applyBorder="1" applyAlignment="1">
      <alignment horizontal="right"/>
    </xf>
    <xf numFmtId="3" fontId="10" fillId="0" borderId="2" xfId="0" applyNumberFormat="1" applyFont="1" applyFill="1" applyBorder="1" applyAlignment="1">
      <alignment horizontal="right" vertical="center"/>
    </xf>
    <xf numFmtId="3" fontId="24" fillId="0" borderId="2" xfId="0" applyNumberFormat="1" applyFont="1" applyFill="1" applyBorder="1" applyAlignment="1">
      <alignment horizontal="right" vertical="center"/>
    </xf>
    <xf numFmtId="3" fontId="23" fillId="0" borderId="2" xfId="0" applyNumberFormat="1" applyFont="1" applyFill="1" applyBorder="1" applyAlignment="1">
      <alignment horizontal="right" vertical="center"/>
    </xf>
    <xf numFmtId="3" fontId="51" fillId="0" borderId="2" xfId="0" applyNumberFormat="1" applyFont="1" applyFill="1" applyBorder="1" applyAlignment="1">
      <alignment horizontal="right" vertical="center"/>
    </xf>
    <xf numFmtId="3" fontId="10" fillId="0" borderId="2" xfId="1" applyNumberFormat="1" applyFont="1" applyFill="1" applyBorder="1" applyAlignment="1">
      <alignment horizontal="right" vertical="center"/>
    </xf>
    <xf numFmtId="3" fontId="26" fillId="0" borderId="2" xfId="0" applyNumberFormat="1" applyFont="1" applyFill="1" applyBorder="1" applyAlignment="1">
      <alignment horizontal="right" vertical="center" wrapText="1"/>
    </xf>
    <xf numFmtId="3" fontId="4" fillId="0" borderId="2" xfId="35" applyNumberFormat="1" applyFont="1" applyFill="1" applyBorder="1" applyAlignment="1">
      <alignment vertical="center"/>
    </xf>
    <xf numFmtId="3" fontId="9" fillId="0" borderId="2" xfId="0" applyNumberFormat="1" applyFont="1" applyFill="1" applyBorder="1" applyAlignment="1">
      <alignment horizontal="right" vertical="center" wrapText="1"/>
    </xf>
    <xf numFmtId="3" fontId="25" fillId="0" borderId="2" xfId="0" applyNumberFormat="1" applyFont="1" applyFill="1" applyBorder="1" applyAlignment="1">
      <alignment horizontal="right" vertical="center"/>
    </xf>
    <xf numFmtId="3" fontId="4" fillId="0" borderId="2" xfId="1" applyNumberFormat="1" applyFont="1" applyFill="1" applyBorder="1" applyAlignment="1">
      <alignment horizontal="right" vertical="center"/>
    </xf>
    <xf numFmtId="3" fontId="51" fillId="0" borderId="2" xfId="1" applyNumberFormat="1" applyFont="1" applyFill="1" applyBorder="1" applyAlignment="1">
      <alignment horizontal="right" vertical="center"/>
    </xf>
    <xf numFmtId="166" fontId="84" fillId="0" borderId="2" xfId="0" applyNumberFormat="1" applyFont="1" applyFill="1" applyBorder="1" applyAlignment="1">
      <alignment horizontal="right" vertical="center" wrapText="1"/>
    </xf>
    <xf numFmtId="0" fontId="15" fillId="0" borderId="2" xfId="0" applyFont="1" applyFill="1" applyBorder="1" applyAlignment="1">
      <alignment horizontal="right" vertical="center" wrapText="1"/>
    </xf>
    <xf numFmtId="0" fontId="15" fillId="0" borderId="2" xfId="0" applyFont="1" applyFill="1" applyBorder="1" applyAlignment="1">
      <alignment horizontal="right"/>
    </xf>
    <xf numFmtId="0" fontId="5" fillId="0" borderId="0" xfId="0" applyFont="1" applyFill="1" applyAlignment="1">
      <alignment horizontal="right"/>
    </xf>
    <xf numFmtId="166" fontId="123" fillId="0" borderId="2" xfId="0" applyNumberFormat="1" applyFont="1" applyBorder="1" applyAlignment="1">
      <alignment vertical="center"/>
    </xf>
    <xf numFmtId="166" fontId="121" fillId="0" borderId="2" xfId="0" applyNumberFormat="1" applyFont="1" applyBorder="1" applyAlignment="1">
      <alignment vertical="center"/>
    </xf>
    <xf numFmtId="166" fontId="124" fillId="2" borderId="2" xfId="12" applyNumberFormat="1" applyFont="1" applyFill="1" applyBorder="1" applyAlignment="1">
      <alignment horizontal="right" vertical="center" wrapText="1"/>
    </xf>
    <xf numFmtId="166" fontId="124" fillId="0" borderId="2" xfId="0" applyNumberFormat="1" applyFont="1" applyBorder="1" applyAlignment="1">
      <alignment vertical="center"/>
    </xf>
    <xf numFmtId="166" fontId="103" fillId="0" borderId="2" xfId="0" applyNumberFormat="1" applyFont="1" applyBorder="1" applyAlignment="1">
      <alignment vertical="center"/>
    </xf>
    <xf numFmtId="166" fontId="20" fillId="2" borderId="2" xfId="12" applyNumberFormat="1" applyFont="1" applyFill="1" applyBorder="1" applyAlignment="1">
      <alignment horizontal="right" vertical="center" wrapText="1"/>
    </xf>
    <xf numFmtId="166" fontId="124" fillId="2" borderId="2" xfId="0" applyNumberFormat="1" applyFont="1" applyFill="1" applyBorder="1" applyAlignment="1">
      <alignment horizontal="right" vertical="center" wrapText="1"/>
    </xf>
    <xf numFmtId="166" fontId="20" fillId="2" borderId="2" xfId="0" applyNumberFormat="1" applyFont="1" applyFill="1" applyBorder="1" applyAlignment="1">
      <alignment horizontal="right" vertical="center" wrapText="1"/>
    </xf>
    <xf numFmtId="3" fontId="25" fillId="2" borderId="2" xfId="1" applyNumberFormat="1" applyFont="1" applyFill="1" applyBorder="1" applyAlignment="1">
      <alignment horizontal="center" vertical="center" wrapText="1"/>
    </xf>
    <xf numFmtId="3" fontId="25" fillId="2" borderId="2" xfId="1" applyNumberFormat="1" applyFont="1" applyFill="1" applyBorder="1" applyAlignment="1">
      <alignment horizontal="right" vertical="center"/>
    </xf>
    <xf numFmtId="166" fontId="25" fillId="2" borderId="2" xfId="14" applyNumberFormat="1" applyFont="1" applyFill="1" applyBorder="1" applyAlignment="1">
      <alignment horizontal="right" vertical="center"/>
    </xf>
    <xf numFmtId="49" fontId="130" fillId="0" borderId="10" xfId="17" quotePrefix="1" applyNumberFormat="1" applyFont="1" applyFill="1" applyBorder="1" applyAlignment="1">
      <alignment horizontal="center" vertical="center" wrapText="1"/>
    </xf>
    <xf numFmtId="3" fontId="10" fillId="2" borderId="2" xfId="0" applyNumberFormat="1" applyFont="1" applyFill="1" applyBorder="1" applyAlignment="1">
      <alignment vertical="center"/>
    </xf>
    <xf numFmtId="166" fontId="15" fillId="2" borderId="0" xfId="0" applyNumberFormat="1" applyFont="1" applyFill="1" applyBorder="1"/>
    <xf numFmtId="3" fontId="5" fillId="2" borderId="2" xfId="0" applyNumberFormat="1" applyFont="1" applyFill="1" applyBorder="1" applyAlignment="1">
      <alignment vertical="center" wrapText="1"/>
    </xf>
    <xf numFmtId="3" fontId="88" fillId="2" borderId="2" xfId="0" applyNumberFormat="1" applyFont="1" applyFill="1" applyBorder="1" applyAlignment="1">
      <alignment vertical="center" wrapText="1"/>
    </xf>
    <xf numFmtId="166" fontId="15" fillId="2" borderId="2" xfId="0" applyNumberFormat="1" applyFont="1" applyFill="1" applyBorder="1" applyAlignment="1">
      <alignment horizontal="justify" vertical="center" wrapText="1"/>
    </xf>
    <xf numFmtId="1" fontId="71" fillId="0" borderId="2" xfId="12" quotePrefix="1" applyNumberFormat="1" applyFont="1" applyFill="1" applyBorder="1" applyAlignment="1">
      <alignment horizontal="center" vertical="center" wrapText="1"/>
    </xf>
    <xf numFmtId="166" fontId="71" fillId="0" borderId="2" xfId="0" applyNumberFormat="1" applyFont="1" applyFill="1" applyBorder="1" applyAlignment="1">
      <alignment vertical="center" wrapText="1"/>
    </xf>
    <xf numFmtId="1" fontId="71" fillId="0" borderId="2" xfId="12" applyNumberFormat="1" applyFont="1" applyFill="1" applyBorder="1" applyAlignment="1">
      <alignment horizontal="center" vertical="center" wrapText="1"/>
    </xf>
    <xf numFmtId="0" fontId="71" fillId="0" borderId="2" xfId="9" applyFont="1" applyFill="1" applyBorder="1" applyAlignment="1">
      <alignment horizontal="center" vertical="center" wrapText="1"/>
    </xf>
    <xf numFmtId="166" fontId="71" fillId="0" borderId="2" xfId="0" applyNumberFormat="1" applyFont="1" applyFill="1" applyBorder="1" applyAlignment="1">
      <alignment horizontal="center" vertical="center" wrapText="1"/>
    </xf>
    <xf numFmtId="166" fontId="71" fillId="0" borderId="2" xfId="0" applyNumberFormat="1" applyFont="1" applyFill="1" applyBorder="1" applyAlignment="1">
      <alignment horizontal="right" vertical="center" wrapText="1"/>
    </xf>
    <xf numFmtId="0" fontId="111" fillId="0" borderId="0" xfId="0" applyFont="1" applyFill="1" applyBorder="1" applyAlignment="1">
      <alignment horizontal="center" vertical="center" wrapText="1"/>
    </xf>
    <xf numFmtId="166" fontId="71" fillId="0" borderId="0" xfId="0" applyNumberFormat="1" applyFont="1" applyFill="1" applyBorder="1" applyAlignment="1">
      <alignment vertical="center" wrapText="1"/>
    </xf>
    <xf numFmtId="0" fontId="71" fillId="0" borderId="0" xfId="0" applyFont="1" applyFill="1" applyBorder="1" applyAlignment="1">
      <alignment vertical="center" wrapText="1"/>
    </xf>
    <xf numFmtId="166" fontId="71" fillId="0" borderId="2" xfId="0" applyNumberFormat="1" applyFont="1" applyFill="1" applyBorder="1" applyAlignment="1">
      <alignment horizontal="left" vertical="center" wrapText="1"/>
    </xf>
    <xf numFmtId="166" fontId="80" fillId="0" borderId="0" xfId="0" applyNumberFormat="1" applyFont="1" applyFill="1" applyBorder="1" applyAlignment="1">
      <alignment horizontal="center" vertical="center" wrapText="1"/>
    </xf>
    <xf numFmtId="166" fontId="80" fillId="0" borderId="0" xfId="0" applyNumberFormat="1" applyFont="1" applyFill="1" applyBorder="1" applyAlignment="1">
      <alignment vertical="center"/>
    </xf>
    <xf numFmtId="0" fontId="80" fillId="0" borderId="0" xfId="0" applyFont="1" applyFill="1" applyBorder="1" applyAlignment="1">
      <alignment vertical="center"/>
    </xf>
    <xf numFmtId="0" fontId="133" fillId="0" borderId="2" xfId="13" applyNumberFormat="1" applyFont="1" applyFill="1" applyBorder="1" applyAlignment="1">
      <alignment horizontal="center" vertical="center" wrapText="1"/>
    </xf>
    <xf numFmtId="166" fontId="133" fillId="0" borderId="2" xfId="2" applyNumberFormat="1" applyFont="1" applyFill="1" applyBorder="1" applyAlignment="1">
      <alignment vertical="center" wrapText="1"/>
    </xf>
    <xf numFmtId="0" fontId="133" fillId="0" borderId="2" xfId="23" applyFont="1" applyFill="1" applyBorder="1" applyAlignment="1">
      <alignment horizontal="center" vertical="center" wrapText="1"/>
    </xf>
    <xf numFmtId="0" fontId="133" fillId="0" borderId="2" xfId="24" applyFont="1" applyFill="1" applyBorder="1" applyAlignment="1">
      <alignment horizontal="center" vertical="center" wrapText="1"/>
    </xf>
    <xf numFmtId="0" fontId="133" fillId="0" borderId="2" xfId="20" applyFont="1" applyFill="1" applyBorder="1" applyAlignment="1">
      <alignment horizontal="center" vertical="center" wrapText="1"/>
    </xf>
    <xf numFmtId="1" fontId="133" fillId="0" borderId="2" xfId="25" applyNumberFormat="1" applyFont="1" applyFill="1" applyBorder="1" applyAlignment="1">
      <alignment horizontal="center" vertical="center"/>
    </xf>
    <xf numFmtId="1" fontId="133" fillId="0" borderId="2" xfId="25" applyNumberFormat="1" applyFont="1" applyFill="1" applyBorder="1" applyAlignment="1">
      <alignment horizontal="center" vertical="center" wrapText="1"/>
    </xf>
    <xf numFmtId="3" fontId="133" fillId="0" borderId="2" xfId="25" applyNumberFormat="1" applyFont="1" applyFill="1" applyBorder="1" applyAlignment="1">
      <alignment horizontal="right" vertical="center" wrapText="1"/>
    </xf>
    <xf numFmtId="3" fontId="133" fillId="0" borderId="2" xfId="20" applyNumberFormat="1" applyFont="1" applyFill="1" applyBorder="1" applyAlignment="1">
      <alignment horizontal="right" vertical="center" wrapText="1"/>
    </xf>
    <xf numFmtId="3" fontId="133" fillId="0" borderId="2" xfId="26" applyNumberFormat="1" applyFont="1" applyFill="1" applyBorder="1" applyAlignment="1">
      <alignment horizontal="right" vertical="center" wrapText="1"/>
    </xf>
    <xf numFmtId="0" fontId="134" fillId="0" borderId="0" xfId="0" applyFont="1" applyFill="1"/>
    <xf numFmtId="0" fontId="71" fillId="0" borderId="2" xfId="23" applyFont="1" applyFill="1" applyBorder="1" applyAlignment="1">
      <alignment horizontal="center" vertical="center" wrapText="1"/>
    </xf>
    <xf numFmtId="0" fontId="71" fillId="0" borderId="2" xfId="24" applyFont="1" applyFill="1" applyBorder="1" applyAlignment="1">
      <alignment vertical="center" wrapText="1"/>
    </xf>
    <xf numFmtId="0" fontId="71" fillId="0" borderId="2" xfId="24" applyFont="1" applyFill="1" applyBorder="1" applyAlignment="1">
      <alignment horizontal="center" vertical="center" wrapText="1"/>
    </xf>
    <xf numFmtId="0" fontId="71" fillId="0" borderId="2" xfId="20" applyFont="1" applyFill="1" applyBorder="1" applyAlignment="1">
      <alignment horizontal="center" vertical="center" wrapText="1"/>
    </xf>
    <xf numFmtId="1" fontId="71" fillId="0" borderId="2" xfId="25" applyNumberFormat="1" applyFont="1" applyFill="1" applyBorder="1" applyAlignment="1">
      <alignment horizontal="center" vertical="center" wrapText="1"/>
    </xf>
    <xf numFmtId="3" fontId="71" fillId="0" borderId="2" xfId="25" applyNumberFormat="1" applyFont="1" applyFill="1" applyBorder="1" applyAlignment="1">
      <alignment horizontal="right" vertical="center" wrapText="1"/>
    </xf>
    <xf numFmtId="3" fontId="71" fillId="0" borderId="2" xfId="20" applyNumberFormat="1" applyFont="1" applyFill="1" applyBorder="1" applyAlignment="1">
      <alignment horizontal="right" vertical="center" wrapText="1"/>
    </xf>
    <xf numFmtId="3" fontId="71" fillId="0" borderId="2" xfId="26" applyNumberFormat="1" applyFont="1" applyFill="1" applyBorder="1" applyAlignment="1">
      <alignment horizontal="right" vertical="center" wrapText="1"/>
    </xf>
    <xf numFmtId="0" fontId="135" fillId="0" borderId="0" xfId="0" applyFont="1" applyFill="1"/>
    <xf numFmtId="0" fontId="15" fillId="0" borderId="2" xfId="0" applyFont="1" applyFill="1" applyBorder="1" applyAlignment="1">
      <alignment vertical="center" wrapText="1"/>
    </xf>
    <xf numFmtId="166" fontId="4" fillId="0" borderId="2" xfId="2" applyNumberFormat="1" applyFont="1" applyFill="1" applyBorder="1" applyAlignment="1">
      <alignment horizontal="right" vertical="center" wrapText="1"/>
    </xf>
    <xf numFmtId="166" fontId="15" fillId="0" borderId="2" xfId="2" applyNumberFormat="1" applyFont="1" applyFill="1" applyBorder="1" applyAlignment="1">
      <alignment horizontal="right" vertical="center" wrapText="1"/>
    </xf>
    <xf numFmtId="166" fontId="5" fillId="0" borderId="2" xfId="0" applyNumberFormat="1" applyFont="1" applyFill="1" applyBorder="1" applyAlignment="1">
      <alignment horizontal="right" vertical="center" wrapText="1"/>
    </xf>
    <xf numFmtId="166" fontId="15" fillId="0" borderId="2" xfId="0" applyNumberFormat="1" applyFont="1" applyFill="1" applyBorder="1" applyAlignment="1">
      <alignment horizontal="right" vertical="center" wrapText="1"/>
    </xf>
    <xf numFmtId="3" fontId="4" fillId="0" borderId="2" xfId="0" applyNumberFormat="1" applyFont="1" applyFill="1" applyBorder="1" applyAlignment="1">
      <alignment horizontal="right" vertical="center" wrapText="1"/>
    </xf>
    <xf numFmtId="3" fontId="15" fillId="0" borderId="2" xfId="0" applyNumberFormat="1" applyFont="1" applyFill="1" applyBorder="1" applyAlignment="1">
      <alignment horizontal="right" vertical="center" wrapText="1"/>
    </xf>
    <xf numFmtId="3" fontId="85" fillId="0" borderId="2" xfId="1" applyNumberFormat="1" applyFont="1" applyFill="1" applyBorder="1" applyAlignment="1">
      <alignment horizontal="right" vertical="center"/>
    </xf>
    <xf numFmtId="3" fontId="25" fillId="0" borderId="2" xfId="1" applyNumberFormat="1" applyFont="1" applyFill="1" applyBorder="1" applyAlignment="1">
      <alignment horizontal="right" vertical="center"/>
    </xf>
    <xf numFmtId="3" fontId="9" fillId="0" borderId="2" xfId="1" applyNumberFormat="1" applyFont="1" applyFill="1" applyBorder="1" applyAlignment="1">
      <alignment horizontal="right" vertical="center"/>
    </xf>
    <xf numFmtId="166" fontId="9" fillId="0" borderId="2" xfId="0" applyNumberFormat="1" applyFont="1" applyFill="1" applyBorder="1" applyAlignment="1">
      <alignment horizontal="right" vertical="center" wrapText="1"/>
    </xf>
    <xf numFmtId="0" fontId="9" fillId="2" borderId="2" xfId="13" applyNumberFormat="1" applyFont="1" applyFill="1" applyBorder="1" applyAlignment="1">
      <alignment horizontal="center" vertical="center" wrapText="1"/>
    </xf>
    <xf numFmtId="166" fontId="9" fillId="2" borderId="2" xfId="2" applyNumberFormat="1" applyFont="1" applyFill="1" applyBorder="1" applyAlignment="1">
      <alignment horizontal="justify" vertical="center" wrapText="1"/>
    </xf>
    <xf numFmtId="3" fontId="79" fillId="2" borderId="2" xfId="0" applyNumberFormat="1" applyFont="1" applyFill="1" applyBorder="1" applyAlignment="1">
      <alignment horizontal="center" vertical="center"/>
    </xf>
    <xf numFmtId="3" fontId="79" fillId="2" borderId="2" xfId="0" applyNumberFormat="1" applyFont="1" applyFill="1" applyBorder="1" applyAlignment="1">
      <alignment vertical="center"/>
    </xf>
    <xf numFmtId="3" fontId="79" fillId="2" borderId="2" xfId="0" applyNumberFormat="1" applyFont="1" applyFill="1" applyBorder="1" applyAlignment="1">
      <alignment horizontal="right" vertical="center"/>
    </xf>
    <xf numFmtId="3" fontId="9" fillId="2" borderId="2" xfId="1" quotePrefix="1" applyNumberFormat="1" applyFont="1" applyFill="1" applyBorder="1" applyAlignment="1">
      <alignment horizontal="right" vertical="center" wrapText="1"/>
    </xf>
    <xf numFmtId="0" fontId="9" fillId="2" borderId="2" xfId="13" applyNumberFormat="1" applyFont="1" applyFill="1" applyBorder="1" applyAlignment="1">
      <alignment horizontal="justify" vertical="center" wrapText="1"/>
    </xf>
    <xf numFmtId="0" fontId="79" fillId="2" borderId="0" xfId="0" applyFont="1" applyFill="1" applyBorder="1"/>
    <xf numFmtId="0" fontId="79" fillId="2" borderId="0" xfId="0" applyFont="1" applyFill="1"/>
    <xf numFmtId="3" fontId="9" fillId="2" borderId="2" xfId="1" applyNumberFormat="1" applyFont="1" applyFill="1" applyBorder="1" applyAlignment="1">
      <alignment horizontal="center" vertical="center" wrapText="1"/>
    </xf>
    <xf numFmtId="0" fontId="9" fillId="2" borderId="0" xfId="0" applyFont="1" applyFill="1" applyBorder="1"/>
    <xf numFmtId="0" fontId="9" fillId="2" borderId="0" xfId="0" applyFont="1" applyFill="1"/>
    <xf numFmtId="3" fontId="9" fillId="0" borderId="2" xfId="1" quotePrefix="1" applyNumberFormat="1" applyFont="1" applyFill="1" applyBorder="1" applyAlignment="1">
      <alignment horizontal="right" vertical="center" wrapText="1"/>
    </xf>
    <xf numFmtId="0" fontId="117" fillId="2" borderId="0" xfId="0" applyFont="1" applyFill="1" applyAlignment="1">
      <alignment horizontal="center" vertical="center"/>
    </xf>
    <xf numFmtId="3" fontId="10" fillId="2" borderId="2" xfId="13" applyNumberFormat="1" applyFont="1" applyFill="1" applyBorder="1" applyAlignment="1">
      <alignment horizontal="center" vertical="center" wrapText="1"/>
    </xf>
    <xf numFmtId="3" fontId="10" fillId="2" borderId="3" xfId="1" applyNumberFormat="1" applyFont="1" applyFill="1" applyBorder="1" applyAlignment="1">
      <alignment horizontal="center" vertical="center" wrapText="1"/>
    </xf>
    <xf numFmtId="3" fontId="10" fillId="2" borderId="6" xfId="1" applyNumberFormat="1" applyFont="1" applyFill="1" applyBorder="1" applyAlignment="1">
      <alignment horizontal="center" vertical="center" wrapText="1"/>
    </xf>
    <xf numFmtId="0" fontId="115" fillId="2" borderId="0" xfId="0" applyFont="1" applyFill="1" applyAlignment="1">
      <alignment horizontal="center" vertical="center"/>
    </xf>
    <xf numFmtId="0" fontId="118" fillId="2" borderId="0" xfId="0" applyFont="1" applyFill="1" applyAlignment="1">
      <alignment horizontal="center" vertical="center"/>
    </xf>
    <xf numFmtId="1" fontId="118" fillId="2" borderId="1" xfId="13" applyNumberFormat="1" applyFont="1" applyFill="1" applyBorder="1" applyAlignment="1">
      <alignment horizontal="right" vertical="center"/>
    </xf>
    <xf numFmtId="49" fontId="10" fillId="2" borderId="3" xfId="1" applyNumberFormat="1" applyFont="1" applyFill="1" applyBorder="1" applyAlignment="1">
      <alignment horizontal="center" vertical="center" wrapText="1"/>
    </xf>
    <xf numFmtId="49" fontId="10" fillId="2" borderId="6" xfId="1" applyNumberFormat="1" applyFont="1" applyFill="1" applyBorder="1" applyAlignment="1">
      <alignment horizontal="center" vertical="center" wrapText="1"/>
    </xf>
    <xf numFmtId="3" fontId="10" fillId="2" borderId="3" xfId="13" applyNumberFormat="1" applyFont="1" applyFill="1" applyBorder="1" applyAlignment="1">
      <alignment horizontal="center" vertical="center" wrapText="1"/>
    </xf>
    <xf numFmtId="0" fontId="0" fillId="2" borderId="7" xfId="0" applyFill="1" applyBorder="1" applyAlignment="1">
      <alignment horizontal="center" vertical="center" wrapText="1"/>
    </xf>
    <xf numFmtId="3" fontId="10" fillId="0" borderId="2" xfId="13" applyNumberFormat="1" applyFont="1" applyFill="1" applyBorder="1" applyAlignment="1">
      <alignment horizontal="center" vertical="center" wrapText="1"/>
    </xf>
    <xf numFmtId="3" fontId="50" fillId="2" borderId="2" xfId="1" applyNumberFormat="1" applyFont="1" applyFill="1" applyBorder="1" applyAlignment="1">
      <alignment horizontal="center" vertical="center" wrapText="1"/>
    </xf>
    <xf numFmtId="0" fontId="114" fillId="2" borderId="0" xfId="0" applyFont="1" applyFill="1" applyAlignment="1">
      <alignment horizontal="center" vertical="center"/>
    </xf>
    <xf numFmtId="0" fontId="114" fillId="2" borderId="0" xfId="0" applyFont="1" applyFill="1" applyAlignment="1">
      <alignment horizontal="center" vertical="center" wrapText="1"/>
    </xf>
    <xf numFmtId="1" fontId="99" fillId="2" borderId="0" xfId="1" applyNumberFormat="1" applyFont="1" applyFill="1" applyBorder="1" applyAlignment="1">
      <alignment horizontal="center" vertical="center" wrapText="1"/>
    </xf>
    <xf numFmtId="1" fontId="67" fillId="2" borderId="0" xfId="1" applyNumberFormat="1" applyFont="1" applyFill="1" applyBorder="1" applyAlignment="1">
      <alignment horizontal="right" vertical="center" wrapText="1"/>
    </xf>
    <xf numFmtId="3" fontId="17" fillId="2" borderId="3" xfId="12" applyNumberFormat="1" applyFont="1" applyFill="1" applyBorder="1" applyAlignment="1">
      <alignment horizontal="center" vertical="center" wrapText="1"/>
    </xf>
    <xf numFmtId="3" fontId="17" fillId="2" borderId="6" xfId="12" applyNumberFormat="1" applyFont="1" applyFill="1" applyBorder="1" applyAlignment="1">
      <alignment horizontal="center" vertical="center" wrapText="1"/>
    </xf>
    <xf numFmtId="3" fontId="17" fillId="2" borderId="7" xfId="12" applyNumberFormat="1" applyFont="1" applyFill="1" applyBorder="1" applyAlignment="1">
      <alignment horizontal="center" vertical="center" wrapText="1"/>
    </xf>
    <xf numFmtId="3" fontId="17" fillId="2" borderId="2" xfId="12" applyNumberFormat="1" applyFont="1" applyFill="1" applyBorder="1" applyAlignment="1">
      <alignment horizontal="center" vertical="center" wrapText="1"/>
    </xf>
    <xf numFmtId="1" fontId="50" fillId="2" borderId="2" xfId="1" applyNumberFormat="1" applyFont="1" applyFill="1" applyBorder="1" applyAlignment="1">
      <alignment horizontal="center" vertical="center" wrapText="1"/>
    </xf>
    <xf numFmtId="0" fontId="21" fillId="0" borderId="0" xfId="23" applyFont="1" applyFill="1" applyAlignment="1">
      <alignment horizontal="center" vertical="center" wrapText="1"/>
    </xf>
    <xf numFmtId="0" fontId="19" fillId="0" borderId="0" xfId="23" applyFont="1" applyFill="1" applyAlignment="1">
      <alignment horizontal="center" vertical="center" wrapText="1"/>
    </xf>
    <xf numFmtId="0" fontId="19" fillId="0" borderId="1" xfId="23" applyFont="1" applyFill="1" applyBorder="1" applyAlignment="1">
      <alignment horizontal="right" vertical="center" wrapText="1"/>
    </xf>
    <xf numFmtId="0" fontId="101" fillId="0" borderId="0" xfId="23" applyFont="1" applyFill="1" applyAlignment="1">
      <alignment horizontal="center" vertical="center" wrapText="1"/>
    </xf>
    <xf numFmtId="0" fontId="56" fillId="0" borderId="0" xfId="0" applyFont="1" applyFill="1" applyAlignment="1">
      <alignment horizontal="center" vertical="center"/>
    </xf>
    <xf numFmtId="0" fontId="8" fillId="0" borderId="0" xfId="0" applyFont="1" applyFill="1" applyAlignment="1">
      <alignment horizontal="center" vertical="center" wrapText="1"/>
    </xf>
    <xf numFmtId="0" fontId="19" fillId="0" borderId="0" xfId="0" applyFont="1" applyFill="1" applyAlignment="1">
      <alignment horizontal="center" vertical="center"/>
    </xf>
    <xf numFmtId="0" fontId="19" fillId="0" borderId="1" xfId="0" applyFont="1" applyFill="1" applyBorder="1" applyAlignment="1">
      <alignment horizontal="right"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166" fontId="17" fillId="0" borderId="3" xfId="0" applyNumberFormat="1" applyFont="1" applyFill="1" applyBorder="1" applyAlignment="1">
      <alignment horizontal="center" vertical="center" wrapText="1"/>
    </xf>
    <xf numFmtId="166" fontId="17" fillId="0" borderId="6" xfId="0" applyNumberFormat="1" applyFont="1" applyFill="1" applyBorder="1" applyAlignment="1">
      <alignment horizontal="center" vertical="center" wrapText="1"/>
    </xf>
    <xf numFmtId="166" fontId="17" fillId="0" borderId="7" xfId="0" applyNumberFormat="1"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16"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21" fillId="0" borderId="2" xfId="0" applyFont="1" applyFill="1" applyBorder="1" applyAlignment="1">
      <alignment horizontal="center" vertical="center" wrapText="1"/>
    </xf>
    <xf numFmtId="166" fontId="21" fillId="0" borderId="3" xfId="0" applyNumberFormat="1" applyFont="1" applyFill="1" applyBorder="1" applyAlignment="1">
      <alignment horizontal="center" vertical="center" wrapText="1"/>
    </xf>
    <xf numFmtId="166" fontId="21" fillId="0" borderId="6" xfId="0" applyNumberFormat="1" applyFont="1" applyFill="1" applyBorder="1" applyAlignment="1">
      <alignment horizontal="center" vertical="center" wrapText="1"/>
    </xf>
    <xf numFmtId="166" fontId="21" fillId="0" borderId="7" xfId="0" applyNumberFormat="1" applyFont="1" applyFill="1" applyBorder="1" applyAlignment="1">
      <alignment horizontal="center" vertical="center" wrapText="1"/>
    </xf>
    <xf numFmtId="166" fontId="21" fillId="0" borderId="2"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0" fontId="47" fillId="0" borderId="0" xfId="0" applyFont="1" applyFill="1" applyBorder="1" applyAlignment="1">
      <alignment horizontal="center" vertical="center"/>
    </xf>
    <xf numFmtId="0" fontId="47" fillId="0" borderId="0" xfId="0" applyFont="1" applyFill="1" applyBorder="1" applyAlignment="1">
      <alignment horizontal="right" vertical="center"/>
    </xf>
    <xf numFmtId="0" fontId="21" fillId="0" borderId="3"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47" fillId="0" borderId="1" xfId="0" applyFont="1" applyFill="1" applyBorder="1" applyAlignment="1">
      <alignment horizontal="right" vertical="center"/>
    </xf>
    <xf numFmtId="3" fontId="21" fillId="0" borderId="3" xfId="1" applyNumberFormat="1" applyFont="1" applyFill="1" applyBorder="1" applyAlignment="1">
      <alignment horizontal="center" vertical="center" wrapText="1"/>
    </xf>
    <xf numFmtId="3" fontId="21" fillId="0" borderId="6" xfId="1" applyNumberFormat="1" applyFont="1" applyFill="1" applyBorder="1" applyAlignment="1">
      <alignment horizontal="center" vertical="center" wrapText="1"/>
    </xf>
    <xf numFmtId="3" fontId="21" fillId="0" borderId="8" xfId="1" applyNumberFormat="1" applyFont="1" applyFill="1" applyBorder="1" applyAlignment="1">
      <alignment horizontal="center" vertical="center" wrapText="1"/>
    </xf>
    <xf numFmtId="3" fontId="21" fillId="0" borderId="15" xfId="1" applyNumberFormat="1" applyFont="1" applyFill="1" applyBorder="1" applyAlignment="1">
      <alignment horizontal="center" vertical="center" wrapText="1"/>
    </xf>
    <xf numFmtId="3" fontId="21" fillId="0" borderId="9" xfId="1" applyNumberFormat="1" applyFont="1" applyFill="1" applyBorder="1" applyAlignment="1">
      <alignment horizontal="center" vertical="center" wrapText="1"/>
    </xf>
    <xf numFmtId="0" fontId="121" fillId="0" borderId="0" xfId="0" applyFont="1" applyAlignment="1">
      <alignment horizontal="center" vertical="center" wrapText="1"/>
    </xf>
    <xf numFmtId="0" fontId="67" fillId="0" borderId="0" xfId="0" applyFont="1" applyAlignment="1">
      <alignment horizontal="center" vertical="center" wrapText="1"/>
    </xf>
    <xf numFmtId="0" fontId="67" fillId="0" borderId="1" xfId="0" applyFont="1" applyBorder="1" applyAlignment="1">
      <alignment horizontal="right" vertical="center" wrapText="1"/>
    </xf>
    <xf numFmtId="0" fontId="122" fillId="0" borderId="1" xfId="0" applyFont="1" applyBorder="1" applyAlignment="1">
      <alignment horizontal="right" vertical="center" wrapText="1"/>
    </xf>
    <xf numFmtId="0" fontId="103" fillId="0" borderId="7" xfId="0" applyFont="1" applyBorder="1" applyAlignment="1">
      <alignment horizontal="center" vertical="center" wrapText="1"/>
    </xf>
  </cellXfs>
  <cellStyles count="36">
    <cellStyle name="Comma" xfId="16" builtinId="3"/>
    <cellStyle name="Comma 10 10" xfId="5"/>
    <cellStyle name="Comma 10 2" xfId="10"/>
    <cellStyle name="Comma 2" xfId="17"/>
    <cellStyle name="Comma 2 10" xfId="18"/>
    <cellStyle name="Comma 2 2" xfId="28"/>
    <cellStyle name="Comma 2 3" xfId="32"/>
    <cellStyle name="Comma 3" xfId="4"/>
    <cellStyle name="Comma 4" xfId="34"/>
    <cellStyle name="Comma 4 2" xfId="7"/>
    <cellStyle name="Comma 9" xfId="3"/>
    <cellStyle name="Normal" xfId="0" builtinId="0"/>
    <cellStyle name="Normal 10" xfId="19"/>
    <cellStyle name="Normal 10 14" xfId="24"/>
    <cellStyle name="Normal 12" xfId="15"/>
    <cellStyle name="Normal 12 2" xfId="31"/>
    <cellStyle name="Normal 13" xfId="27"/>
    <cellStyle name="Normal 2" xfId="23"/>
    <cellStyle name="Normal 2 10 2" xfId="22"/>
    <cellStyle name="Normal 2 2" xfId="21"/>
    <cellStyle name="Normal 2 6" xfId="30"/>
    <cellStyle name="Normal 2_Bao cao BoKH ve lap KH dau tu cong trung han 5 nam 2016-2020 (Nguyet)" xfId="8"/>
    <cellStyle name="Normal 3" xfId="20"/>
    <cellStyle name="Normal 3 20" xfId="33"/>
    <cellStyle name="Normal 4" xfId="29"/>
    <cellStyle name="Normal 5 17" xfId="26"/>
    <cellStyle name="Normal 57 2" xfId="25"/>
    <cellStyle name="Normal_Bao cao BoKH ve lap KH dau tu cong trung han 5 nam 2016-2020 (30-6-2015) chinh thuc trinh UBND tinh" xfId="2"/>
    <cellStyle name="Normal_Bao cao UBND tinh ve ke hoach von dau tu phat trien 2016 (15-10-2015)" xfId="14"/>
    <cellStyle name="Normal_Bieu mau (CV )" xfId="1"/>
    <cellStyle name="Normal_Bieu mau (CV ) 2 10" xfId="12"/>
    <cellStyle name="Normal_Bieu mau (CV ) 2_Bao cao BoKH ve lap KH dau tu cong trung han 5 nam ( ngay 17.12.2014)" xfId="13"/>
    <cellStyle name="Normal_BM2DP)" xfId="9"/>
    <cellStyle name="Normal_Dieu chinh von dau tu XDCB 6 thang nam 2014 (chinh thuc)_Bieu dieu chinh bo sung ke hoach von dau tu phat trien 6 thang giua nam 2016" xfId="35"/>
    <cellStyle name="Normal_Quyet dinh ke hoach von dau tu XDCB nam 2015 (trinh UBND chinh  thuc 26.10.2014)" xfId="6"/>
    <cellStyle name="Normal_XD dau tu trung han 2016-2020 (Thao)" xfId="1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xdr:col>
      <xdr:colOff>304800</xdr:colOff>
      <xdr:row>17</xdr:row>
      <xdr:rowOff>0</xdr:rowOff>
    </xdr:from>
    <xdr:to>
      <xdr:col>1</xdr:col>
      <xdr:colOff>381000</xdr:colOff>
      <xdr:row>17</xdr:row>
      <xdr:rowOff>219075</xdr:rowOff>
    </xdr:to>
    <xdr:sp macro="" textlink="">
      <xdr:nvSpPr>
        <xdr:cNvPr id="2"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3"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4"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5"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6"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7"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8"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9"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0"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1"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2"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3"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4"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5"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6"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7"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8"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9"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20"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21"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22"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23"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24"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25"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26"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27"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28"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29"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30"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31"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32"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33"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34"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35"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36"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37"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38"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39"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40"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41"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42"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43"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44"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45"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46"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47"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48"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49"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50"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51"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52"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53"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54"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55"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56"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57"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58"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59"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60"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61"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62"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63"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64"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65"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66"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67"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68"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69"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70"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71"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72"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73"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74"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75"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76"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77"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78"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79"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80"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81"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82"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83"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84"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85"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86"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87"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88"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89"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90"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91"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92"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93"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94"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95"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96"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97"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98"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99"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00"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01"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02"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03"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04"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05"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06"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07"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08"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09"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10"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11"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12"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13"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14"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15"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16"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17"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18"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19"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20"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21"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22"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23"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24"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25"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26"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27"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28"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29"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30"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31"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32"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33"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34"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35"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36"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37"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38"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39"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40"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41"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42"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43"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44"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45"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46"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47"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48"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49"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50"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51"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52"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53"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54"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55"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56"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57"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58"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59"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60"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61"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62"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63"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64"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65"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66"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67"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68"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69"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70"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71"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72"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73"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74"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75"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76"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77"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78"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79"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80"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81"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82"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83"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84"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85"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86"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87"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88"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89"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90"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91"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92"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93"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94"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95"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96"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97"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98"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199"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200"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201"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202"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203"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204"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205"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206"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207"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208"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209"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210"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211"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212"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213"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214"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215"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216"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217"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218"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219"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220"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221"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222"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223"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224"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225"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226"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227"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228"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229"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230"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231"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232"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233"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234"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235"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236"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237"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238"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239"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240" name="Text Box 78"/>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304800</xdr:colOff>
      <xdr:row>17</xdr:row>
      <xdr:rowOff>0</xdr:rowOff>
    </xdr:from>
    <xdr:to>
      <xdr:col>1</xdr:col>
      <xdr:colOff>381000</xdr:colOff>
      <xdr:row>17</xdr:row>
      <xdr:rowOff>219075</xdr:rowOff>
    </xdr:to>
    <xdr:sp macro="" textlink="">
      <xdr:nvSpPr>
        <xdr:cNvPr id="241" name="Text Box 79"/>
        <xdr:cNvSpPr txBox="1">
          <a:spLocks noChangeArrowheads="1"/>
        </xdr:cNvSpPr>
      </xdr:nvSpPr>
      <xdr:spPr bwMode="auto">
        <a:xfrm>
          <a:off x="1028700" y="209197575"/>
          <a:ext cx="76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mac\Downloads\Ph&#7909;%20l&#7909;c%20KH%202021%20(15.9.2020)%20(2)%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TONG%20HOP%20LAP%20XAY%20DUNG%20NQ%20KE%20HOACH%202021\Thuan.%20Ph&#7909;%20l&#7909;c%20KH%202021%20(15.9.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M01.NSĐP2020"/>
      <sheetName val="BM.02. Nơ"/>
      <sheetName val="PL1bNTMXSKT"/>
      <sheetName val="PLIc.TCyte"/>
      <sheetName val="PLId.TCgiaoduc"/>
      <sheetName val="PLIe.KHthaysach"/>
    </sheetNames>
    <sheetDataSet>
      <sheetData sheetId="0" refreshError="1"/>
      <sheetData sheetId="1" refreshError="1"/>
      <sheetData sheetId="2" refreshError="1"/>
      <sheetData sheetId="3" refreshError="1"/>
      <sheetData sheetId="4" refreshError="1"/>
      <sheetData sheetId="5">
        <row r="17">
          <cell r="J17">
            <v>3500</v>
          </cell>
          <cell r="K17">
            <v>0</v>
          </cell>
          <cell r="L17">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ghiquyet2021"/>
      <sheetName val="PL1NTMXSKT"/>
      <sheetName val="PL2.NTMTrunguong"/>
      <sheetName val="PL3.Giamngheo"/>
      <sheetName val="PL4.Thanhtoanno"/>
      <sheetName val="PL5.Quyhoach"/>
      <sheetName val="PL6.TCyte"/>
      <sheetName val="PL7.TCgiaoduc"/>
      <sheetName val="PL8.KHthaysach"/>
      <sheetName val="BM01.NSĐP2020"/>
      <sheetName val="BM.02. Nơ"/>
      <sheetName val="PL1bNTMXSKT"/>
      <sheetName val="PLIc.TCyte"/>
      <sheetName val="PLId.TCgiaoduc"/>
      <sheetName val="PLIe.KHthaysach"/>
    </sheetNames>
    <sheetDataSet>
      <sheetData sheetId="0">
        <row r="166">
          <cell r="J166">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row r="17">
          <cell r="J17">
            <v>3500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G238"/>
  <sheetViews>
    <sheetView tabSelected="1" topLeftCell="A5" zoomScale="37" zoomScaleNormal="37" workbookViewId="0">
      <selection activeCell="W10" sqref="W10"/>
    </sheetView>
  </sheetViews>
  <sheetFormatPr defaultColWidth="9.140625" defaultRowHeight="23.25" x14ac:dyDescent="0.35"/>
  <cols>
    <col min="1" max="1" width="9.140625" style="339"/>
    <col min="2" max="2" width="52.5703125" style="339" customWidth="1"/>
    <col min="3" max="3" width="12.85546875" style="346" hidden="1" customWidth="1"/>
    <col min="4" max="4" width="14.7109375" style="339" hidden="1" customWidth="1"/>
    <col min="5" max="5" width="19.42578125" style="339" hidden="1" customWidth="1"/>
    <col min="6" max="6" width="24.42578125" style="555" customWidth="1"/>
    <col min="7" max="7" width="21.85546875" style="555" customWidth="1"/>
    <col min="8" max="8" width="20" style="555" customWidth="1"/>
    <col min="9" max="9" width="21.85546875" style="555" customWidth="1"/>
    <col min="10" max="10" width="18" style="555" customWidth="1"/>
    <col min="11" max="11" width="18.140625" style="555" customWidth="1"/>
    <col min="12" max="12" width="16.85546875" style="555" customWidth="1"/>
    <col min="13" max="13" width="19.5703125" style="555" customWidth="1"/>
    <col min="14" max="14" width="18.5703125" style="555" customWidth="1"/>
    <col min="15" max="15" width="17.7109375" style="555" customWidth="1"/>
    <col min="16" max="16" width="17.140625" style="555" customWidth="1"/>
    <col min="17" max="17" width="16.42578125" style="555" customWidth="1"/>
    <col min="18" max="18" width="23.7109375" style="903" customWidth="1"/>
    <col min="19" max="19" width="23.7109375" style="555" customWidth="1"/>
    <col min="20" max="21" width="20.5703125" style="555" customWidth="1"/>
    <col min="22" max="22" width="18.7109375" style="555" customWidth="1"/>
    <col min="23" max="23" width="19.42578125" style="555" customWidth="1"/>
    <col min="24" max="24" width="17.140625" style="555" customWidth="1"/>
    <col min="25" max="25" width="20.5703125" style="903" customWidth="1"/>
    <col min="26" max="26" width="20.5703125" style="555" customWidth="1"/>
    <col min="27" max="27" width="19.140625" style="555" customWidth="1"/>
    <col min="28" max="28" width="17.42578125" style="555" customWidth="1"/>
    <col min="29" max="29" width="17.5703125" style="555" customWidth="1"/>
    <col min="30" max="30" width="41.5703125" style="556" customWidth="1"/>
    <col min="31" max="31" width="18.140625" style="337" customWidth="1"/>
    <col min="32" max="32" width="22.5703125" style="337" customWidth="1"/>
    <col min="33" max="33" width="19.140625" style="337" customWidth="1"/>
    <col min="34" max="34" width="17.42578125" style="337" customWidth="1"/>
    <col min="35" max="35" width="19.28515625" style="337" customWidth="1"/>
    <col min="36" max="53" width="9.140625" style="338"/>
    <col min="54" max="16384" width="9.140625" style="339"/>
  </cols>
  <sheetData>
    <row r="1" spans="1:267" ht="45" customHeight="1" x14ac:dyDescent="0.35">
      <c r="A1" s="978" t="s">
        <v>770</v>
      </c>
      <c r="B1" s="978"/>
      <c r="C1" s="978"/>
      <c r="D1" s="978"/>
      <c r="E1" s="978"/>
      <c r="F1" s="978"/>
      <c r="G1" s="978"/>
      <c r="H1" s="978"/>
      <c r="I1" s="978"/>
      <c r="J1" s="978"/>
      <c r="K1" s="978"/>
      <c r="L1" s="978"/>
      <c r="M1" s="978"/>
      <c r="N1" s="978"/>
      <c r="O1" s="978"/>
      <c r="P1" s="978"/>
      <c r="Q1" s="978"/>
      <c r="R1" s="978"/>
      <c r="S1" s="978"/>
      <c r="T1" s="978"/>
      <c r="U1" s="978"/>
      <c r="V1" s="978"/>
      <c r="W1" s="978"/>
      <c r="X1" s="978"/>
      <c r="Y1" s="978"/>
      <c r="Z1" s="978"/>
      <c r="AA1" s="978"/>
      <c r="AB1" s="978"/>
      <c r="AC1" s="978"/>
      <c r="AD1" s="978"/>
    </row>
    <row r="2" spans="1:267" s="346" customFormat="1" ht="53.25" customHeight="1" x14ac:dyDescent="0.35">
      <c r="A2" s="982" t="s">
        <v>1295</v>
      </c>
      <c r="B2" s="982"/>
      <c r="C2" s="982"/>
      <c r="D2" s="982"/>
      <c r="E2" s="982"/>
      <c r="F2" s="982"/>
      <c r="G2" s="982"/>
      <c r="H2" s="982"/>
      <c r="I2" s="982"/>
      <c r="J2" s="982"/>
      <c r="K2" s="982"/>
      <c r="L2" s="982"/>
      <c r="M2" s="982"/>
      <c r="N2" s="982"/>
      <c r="O2" s="982"/>
      <c r="P2" s="982"/>
      <c r="Q2" s="982"/>
      <c r="R2" s="982"/>
      <c r="S2" s="982"/>
      <c r="T2" s="982"/>
      <c r="U2" s="982"/>
      <c r="V2" s="982"/>
      <c r="W2" s="982"/>
      <c r="X2" s="982"/>
      <c r="Y2" s="982"/>
      <c r="Z2" s="982"/>
      <c r="AA2" s="982"/>
      <c r="AB2" s="982"/>
      <c r="AC2" s="982"/>
      <c r="AD2" s="982"/>
      <c r="AE2" s="340"/>
      <c r="AF2" s="340"/>
      <c r="AG2" s="340"/>
      <c r="AH2" s="340"/>
      <c r="AI2" s="340"/>
      <c r="AJ2" s="341"/>
      <c r="AK2" s="341"/>
      <c r="AL2" s="341"/>
      <c r="AM2" s="341"/>
      <c r="AN2" s="341"/>
      <c r="AO2" s="341"/>
      <c r="AP2" s="341"/>
      <c r="AQ2" s="341"/>
      <c r="AR2" s="341"/>
      <c r="AS2" s="341"/>
      <c r="AT2" s="341"/>
      <c r="AU2" s="341"/>
      <c r="AV2" s="341"/>
      <c r="AW2" s="341"/>
      <c r="AX2" s="341"/>
      <c r="AY2" s="341"/>
      <c r="AZ2" s="341"/>
      <c r="BA2" s="341"/>
      <c r="BB2" s="342"/>
      <c r="BC2" s="342"/>
      <c r="BD2" s="342"/>
      <c r="BE2" s="342"/>
      <c r="BF2" s="342"/>
      <c r="BG2" s="342"/>
      <c r="BH2" s="342"/>
      <c r="BI2" s="343"/>
      <c r="BJ2" s="344"/>
      <c r="BK2" s="345"/>
      <c r="BL2" s="345"/>
      <c r="BM2" s="345"/>
      <c r="BN2" s="345"/>
      <c r="BO2" s="345"/>
      <c r="BP2" s="345"/>
      <c r="BQ2" s="345"/>
      <c r="BR2" s="345"/>
      <c r="BS2" s="345"/>
      <c r="BT2" s="345"/>
      <c r="BU2" s="345"/>
      <c r="BV2" s="345"/>
      <c r="BW2" s="345"/>
      <c r="BX2" s="345"/>
      <c r="BY2" s="345"/>
      <c r="BZ2" s="345"/>
      <c r="CA2" s="345"/>
      <c r="CB2" s="345"/>
      <c r="CC2" s="345"/>
      <c r="CD2" s="345"/>
      <c r="CE2" s="345"/>
      <c r="CF2" s="345"/>
      <c r="CG2" s="345"/>
      <c r="CH2" s="345"/>
      <c r="CI2" s="345"/>
      <c r="CJ2" s="345"/>
      <c r="CK2" s="345"/>
      <c r="CL2" s="345"/>
      <c r="CM2" s="345"/>
      <c r="CN2" s="345"/>
      <c r="CO2" s="345"/>
      <c r="CP2" s="345"/>
      <c r="CQ2" s="345"/>
      <c r="CR2" s="345"/>
      <c r="CS2" s="345"/>
      <c r="CT2" s="345"/>
      <c r="CU2" s="345"/>
      <c r="CV2" s="345"/>
      <c r="CW2" s="345"/>
      <c r="CX2" s="345"/>
      <c r="CY2" s="345"/>
      <c r="CZ2" s="345"/>
      <c r="DA2" s="345"/>
      <c r="DB2" s="345"/>
      <c r="DC2" s="345"/>
      <c r="DD2" s="345"/>
      <c r="DE2" s="345"/>
      <c r="DF2" s="345"/>
      <c r="DG2" s="345"/>
      <c r="DH2" s="345"/>
      <c r="DI2" s="345"/>
      <c r="DJ2" s="345"/>
      <c r="DK2" s="345"/>
      <c r="DL2" s="345"/>
      <c r="DM2" s="345"/>
      <c r="DN2" s="345"/>
      <c r="DO2" s="345"/>
      <c r="DP2" s="345"/>
      <c r="DQ2" s="345"/>
      <c r="DR2" s="345"/>
      <c r="DS2" s="345"/>
      <c r="DT2" s="345"/>
      <c r="DU2" s="345"/>
      <c r="DV2" s="345"/>
      <c r="DW2" s="345"/>
      <c r="DX2" s="345"/>
      <c r="DY2" s="345"/>
      <c r="DZ2" s="345"/>
      <c r="EA2" s="345"/>
      <c r="EB2" s="345"/>
      <c r="EC2" s="345"/>
      <c r="ED2" s="345"/>
      <c r="EE2" s="345"/>
      <c r="EF2" s="345"/>
      <c r="EG2" s="345"/>
      <c r="EH2" s="345"/>
      <c r="EI2" s="345"/>
      <c r="EJ2" s="345"/>
      <c r="EK2" s="345"/>
      <c r="EL2" s="345"/>
      <c r="EM2" s="345"/>
      <c r="EN2" s="345"/>
      <c r="EO2" s="345"/>
      <c r="EP2" s="345"/>
      <c r="EQ2" s="345"/>
      <c r="ER2" s="345"/>
      <c r="ES2" s="345"/>
      <c r="ET2" s="345"/>
      <c r="EU2" s="345"/>
      <c r="EV2" s="345"/>
      <c r="EW2" s="345"/>
      <c r="EX2" s="345"/>
      <c r="EY2" s="345"/>
      <c r="EZ2" s="345"/>
      <c r="FA2" s="345"/>
      <c r="FB2" s="345"/>
      <c r="FC2" s="345"/>
      <c r="FD2" s="345"/>
      <c r="FE2" s="345"/>
      <c r="FF2" s="345"/>
      <c r="FG2" s="345"/>
      <c r="FH2" s="345"/>
      <c r="FI2" s="345"/>
      <c r="FJ2" s="345"/>
      <c r="FK2" s="345"/>
      <c r="FL2" s="345"/>
      <c r="FM2" s="345"/>
      <c r="FN2" s="345"/>
      <c r="FO2" s="345"/>
      <c r="FP2" s="345"/>
      <c r="FQ2" s="345"/>
      <c r="FR2" s="345"/>
      <c r="FS2" s="345"/>
      <c r="FT2" s="345"/>
      <c r="FU2" s="345"/>
      <c r="FV2" s="345"/>
      <c r="FW2" s="345"/>
      <c r="FX2" s="345"/>
      <c r="FY2" s="345"/>
      <c r="FZ2" s="345"/>
      <c r="GA2" s="345"/>
      <c r="GB2" s="345"/>
      <c r="GC2" s="345"/>
      <c r="GD2" s="345"/>
      <c r="GE2" s="345"/>
      <c r="GF2" s="345"/>
      <c r="GG2" s="345"/>
      <c r="GH2" s="345"/>
      <c r="GI2" s="345"/>
      <c r="GJ2" s="345"/>
      <c r="GK2" s="345"/>
      <c r="GL2" s="345"/>
      <c r="GM2" s="345"/>
      <c r="GN2" s="345"/>
      <c r="GO2" s="345"/>
      <c r="GP2" s="345"/>
      <c r="GQ2" s="345"/>
      <c r="GR2" s="345"/>
      <c r="GS2" s="345"/>
      <c r="GT2" s="345"/>
      <c r="GU2" s="345"/>
      <c r="GV2" s="345"/>
      <c r="GW2" s="345"/>
      <c r="GX2" s="345"/>
      <c r="GY2" s="345"/>
      <c r="GZ2" s="345"/>
      <c r="HA2" s="345"/>
      <c r="HB2" s="345"/>
      <c r="HC2" s="345"/>
      <c r="HD2" s="345"/>
      <c r="HE2" s="345"/>
      <c r="HF2" s="345"/>
      <c r="HG2" s="345"/>
      <c r="HH2" s="345"/>
      <c r="HI2" s="345"/>
      <c r="HJ2" s="345"/>
      <c r="HK2" s="345"/>
      <c r="HL2" s="345"/>
      <c r="HM2" s="345"/>
      <c r="HN2" s="345"/>
      <c r="HO2" s="345"/>
      <c r="HP2" s="345"/>
      <c r="HQ2" s="345"/>
      <c r="HR2" s="345"/>
      <c r="HS2" s="345"/>
      <c r="HT2" s="345"/>
      <c r="HU2" s="345"/>
      <c r="HV2" s="345"/>
      <c r="HW2" s="345"/>
      <c r="HX2" s="345"/>
      <c r="HY2" s="345"/>
      <c r="HZ2" s="345"/>
      <c r="IA2" s="345"/>
      <c r="IB2" s="345"/>
      <c r="IC2" s="345"/>
      <c r="ID2" s="345"/>
      <c r="IE2" s="345"/>
      <c r="IF2" s="345"/>
      <c r="IG2" s="345"/>
      <c r="IH2" s="345"/>
      <c r="II2" s="345"/>
      <c r="IJ2" s="345"/>
      <c r="IK2" s="345"/>
      <c r="IL2" s="345"/>
      <c r="IM2" s="345"/>
      <c r="IN2" s="345"/>
      <c r="IO2" s="345"/>
      <c r="IP2" s="345"/>
      <c r="IQ2" s="345"/>
      <c r="IR2" s="345"/>
      <c r="IS2" s="345"/>
      <c r="IT2" s="345"/>
      <c r="IU2" s="345"/>
      <c r="IV2" s="345"/>
      <c r="IW2" s="345"/>
      <c r="IX2" s="345"/>
      <c r="IY2" s="345"/>
      <c r="IZ2" s="345"/>
      <c r="JA2" s="345"/>
      <c r="JB2" s="345"/>
      <c r="JC2" s="345"/>
      <c r="JD2" s="345"/>
      <c r="JE2" s="345"/>
      <c r="JF2" s="345"/>
      <c r="JG2" s="345"/>
    </row>
    <row r="3" spans="1:267" s="346" customFormat="1" ht="44.25" customHeight="1" x14ac:dyDescent="0.35">
      <c r="A3" s="983" t="s">
        <v>1367</v>
      </c>
      <c r="B3" s="983"/>
      <c r="C3" s="983"/>
      <c r="D3" s="983"/>
      <c r="E3" s="983"/>
      <c r="F3" s="983"/>
      <c r="G3" s="983"/>
      <c r="H3" s="983"/>
      <c r="I3" s="983"/>
      <c r="J3" s="983"/>
      <c r="K3" s="983"/>
      <c r="L3" s="983"/>
      <c r="M3" s="983"/>
      <c r="N3" s="983"/>
      <c r="O3" s="983"/>
      <c r="P3" s="983"/>
      <c r="Q3" s="983"/>
      <c r="R3" s="983"/>
      <c r="S3" s="983"/>
      <c r="T3" s="983"/>
      <c r="U3" s="983"/>
      <c r="V3" s="983"/>
      <c r="W3" s="983"/>
      <c r="X3" s="983"/>
      <c r="Y3" s="983"/>
      <c r="Z3" s="983"/>
      <c r="AA3" s="983"/>
      <c r="AB3" s="983"/>
      <c r="AC3" s="983"/>
      <c r="AD3" s="983"/>
      <c r="AE3" s="347"/>
      <c r="AF3" s="347"/>
      <c r="AG3" s="347"/>
      <c r="AH3" s="347"/>
      <c r="AI3" s="347"/>
      <c r="AJ3" s="348"/>
      <c r="AK3" s="348"/>
      <c r="AL3" s="348"/>
      <c r="AM3" s="348"/>
      <c r="AN3" s="348"/>
      <c r="AO3" s="348"/>
      <c r="AP3" s="348"/>
      <c r="AQ3" s="348"/>
      <c r="AR3" s="348"/>
      <c r="AS3" s="348"/>
      <c r="AT3" s="348"/>
      <c r="AU3" s="348"/>
      <c r="AV3" s="348"/>
      <c r="AW3" s="348"/>
      <c r="AX3" s="348"/>
      <c r="AY3" s="348"/>
      <c r="AZ3" s="348"/>
      <c r="BA3" s="348"/>
      <c r="BB3" s="349"/>
      <c r="BC3" s="349"/>
      <c r="BD3" s="349"/>
      <c r="BE3" s="349"/>
      <c r="BF3" s="349"/>
      <c r="BG3" s="349"/>
      <c r="BH3" s="349"/>
      <c r="BI3" s="350"/>
      <c r="BJ3" s="344"/>
      <c r="BK3" s="345"/>
      <c r="BL3" s="345"/>
      <c r="BM3" s="345"/>
      <c r="BN3" s="345"/>
      <c r="BO3" s="345"/>
      <c r="BP3" s="345"/>
      <c r="BQ3" s="345"/>
      <c r="BR3" s="345"/>
      <c r="BS3" s="345"/>
      <c r="BT3" s="345"/>
      <c r="BU3" s="345"/>
      <c r="BV3" s="345"/>
      <c r="BW3" s="345"/>
      <c r="BX3" s="345"/>
      <c r="BY3" s="345"/>
      <c r="BZ3" s="345"/>
      <c r="CA3" s="345"/>
      <c r="CB3" s="345"/>
      <c r="CC3" s="345"/>
      <c r="CD3" s="345"/>
      <c r="CE3" s="345"/>
      <c r="CF3" s="345"/>
      <c r="CG3" s="345"/>
      <c r="CH3" s="345"/>
      <c r="CI3" s="345"/>
      <c r="CJ3" s="345"/>
      <c r="CK3" s="345"/>
      <c r="CL3" s="345"/>
      <c r="CM3" s="345"/>
      <c r="CN3" s="345"/>
      <c r="CO3" s="345"/>
      <c r="CP3" s="345"/>
      <c r="CQ3" s="345"/>
      <c r="CR3" s="345"/>
      <c r="CS3" s="345"/>
      <c r="CT3" s="345"/>
      <c r="CU3" s="345"/>
      <c r="CV3" s="345"/>
      <c r="CW3" s="345"/>
      <c r="CX3" s="345"/>
      <c r="CY3" s="345"/>
      <c r="CZ3" s="345"/>
      <c r="DA3" s="345"/>
      <c r="DB3" s="345"/>
      <c r="DC3" s="345"/>
      <c r="DD3" s="345"/>
      <c r="DE3" s="345"/>
      <c r="DF3" s="345"/>
      <c r="DG3" s="345"/>
      <c r="DH3" s="345"/>
      <c r="DI3" s="345"/>
      <c r="DJ3" s="345"/>
      <c r="DK3" s="345"/>
      <c r="DL3" s="345"/>
      <c r="DM3" s="345"/>
      <c r="DN3" s="345"/>
      <c r="DO3" s="345"/>
      <c r="DP3" s="345"/>
      <c r="DQ3" s="345"/>
      <c r="DR3" s="345"/>
      <c r="DS3" s="345"/>
      <c r="DT3" s="345"/>
      <c r="DU3" s="345"/>
      <c r="DV3" s="345"/>
      <c r="DW3" s="345"/>
      <c r="DX3" s="345"/>
      <c r="DY3" s="345"/>
      <c r="DZ3" s="345"/>
      <c r="EA3" s="345"/>
      <c r="EB3" s="345"/>
      <c r="EC3" s="345"/>
      <c r="ED3" s="345"/>
      <c r="EE3" s="345"/>
      <c r="EF3" s="345"/>
      <c r="EG3" s="345"/>
      <c r="EH3" s="345"/>
      <c r="EI3" s="345"/>
      <c r="EJ3" s="345"/>
      <c r="EK3" s="345"/>
      <c r="EL3" s="345"/>
      <c r="EM3" s="345"/>
      <c r="EN3" s="345"/>
      <c r="EO3" s="345"/>
      <c r="EP3" s="345"/>
      <c r="EQ3" s="345"/>
      <c r="ER3" s="345"/>
      <c r="ES3" s="345"/>
      <c r="ET3" s="345"/>
      <c r="EU3" s="345"/>
      <c r="EV3" s="345"/>
      <c r="EW3" s="345"/>
      <c r="EX3" s="345"/>
      <c r="EY3" s="345"/>
      <c r="EZ3" s="345"/>
      <c r="FA3" s="345"/>
      <c r="FB3" s="345"/>
      <c r="FC3" s="345"/>
      <c r="FD3" s="345"/>
      <c r="FE3" s="345"/>
      <c r="FF3" s="345"/>
      <c r="FG3" s="345"/>
      <c r="FH3" s="345"/>
      <c r="FI3" s="345"/>
      <c r="FJ3" s="345"/>
      <c r="FK3" s="345"/>
      <c r="FL3" s="345"/>
      <c r="FM3" s="345"/>
      <c r="FN3" s="345"/>
      <c r="FO3" s="345"/>
      <c r="FP3" s="345"/>
      <c r="FQ3" s="345"/>
      <c r="FR3" s="345"/>
      <c r="FS3" s="345"/>
      <c r="FT3" s="345"/>
      <c r="FU3" s="345"/>
      <c r="FV3" s="345"/>
      <c r="FW3" s="345"/>
      <c r="FX3" s="345"/>
      <c r="FY3" s="345"/>
      <c r="FZ3" s="345"/>
      <c r="GA3" s="345"/>
      <c r="GB3" s="345"/>
      <c r="GC3" s="345"/>
      <c r="GD3" s="345"/>
      <c r="GE3" s="345"/>
      <c r="GF3" s="345"/>
      <c r="GG3" s="345"/>
      <c r="GH3" s="345"/>
      <c r="GI3" s="345"/>
      <c r="GJ3" s="345"/>
      <c r="GK3" s="345"/>
      <c r="GL3" s="345"/>
      <c r="GM3" s="345"/>
      <c r="GN3" s="345"/>
      <c r="GO3" s="345"/>
      <c r="GP3" s="345"/>
      <c r="GQ3" s="345"/>
      <c r="GR3" s="345"/>
      <c r="GS3" s="345"/>
      <c r="GT3" s="345"/>
      <c r="GU3" s="345"/>
      <c r="GV3" s="345"/>
      <c r="GW3" s="345"/>
      <c r="GX3" s="345"/>
      <c r="GY3" s="345"/>
      <c r="GZ3" s="345"/>
      <c r="HA3" s="345"/>
      <c r="HB3" s="345"/>
      <c r="HC3" s="345"/>
      <c r="HD3" s="345"/>
      <c r="HE3" s="345"/>
      <c r="HF3" s="345"/>
      <c r="HG3" s="345"/>
      <c r="HH3" s="345"/>
      <c r="HI3" s="345"/>
      <c r="HJ3" s="345"/>
      <c r="HK3" s="345"/>
      <c r="HL3" s="345"/>
      <c r="HM3" s="345"/>
      <c r="HN3" s="345"/>
      <c r="HO3" s="345"/>
      <c r="HP3" s="345"/>
      <c r="HQ3" s="345"/>
      <c r="HR3" s="345"/>
      <c r="HS3" s="345"/>
      <c r="HT3" s="345"/>
      <c r="HU3" s="345"/>
      <c r="HV3" s="345"/>
      <c r="HW3" s="345"/>
      <c r="HX3" s="345"/>
      <c r="HY3" s="345"/>
      <c r="HZ3" s="345"/>
      <c r="IA3" s="345"/>
      <c r="IB3" s="345"/>
      <c r="IC3" s="345"/>
      <c r="ID3" s="345"/>
      <c r="IE3" s="345"/>
      <c r="IF3" s="345"/>
      <c r="IG3" s="345"/>
      <c r="IH3" s="345"/>
      <c r="II3" s="345"/>
      <c r="IJ3" s="345"/>
      <c r="IK3" s="345"/>
      <c r="IL3" s="345"/>
      <c r="IM3" s="345"/>
      <c r="IN3" s="345"/>
      <c r="IO3" s="345"/>
      <c r="IP3" s="345"/>
      <c r="IQ3" s="345"/>
      <c r="IR3" s="345"/>
      <c r="IS3" s="345"/>
      <c r="IT3" s="345"/>
      <c r="IU3" s="345"/>
      <c r="IV3" s="345"/>
      <c r="IW3" s="345"/>
      <c r="IX3" s="345"/>
      <c r="IY3" s="345"/>
      <c r="IZ3" s="345"/>
      <c r="JA3" s="345"/>
      <c r="JB3" s="345"/>
      <c r="JC3" s="345"/>
      <c r="JD3" s="345"/>
      <c r="JE3" s="345"/>
      <c r="JF3" s="345"/>
      <c r="JG3" s="345"/>
    </row>
    <row r="4" spans="1:267" s="346" customFormat="1" ht="54" customHeight="1" x14ac:dyDescent="0.35">
      <c r="A4" s="984" t="s">
        <v>0</v>
      </c>
      <c r="B4" s="984"/>
      <c r="C4" s="984"/>
      <c r="D4" s="984"/>
      <c r="E4" s="984"/>
      <c r="F4" s="984"/>
      <c r="G4" s="984"/>
      <c r="H4" s="984"/>
      <c r="I4" s="984"/>
      <c r="J4" s="984"/>
      <c r="K4" s="984"/>
      <c r="L4" s="984"/>
      <c r="M4" s="984"/>
      <c r="N4" s="984"/>
      <c r="O4" s="984"/>
      <c r="P4" s="984"/>
      <c r="Q4" s="984"/>
      <c r="R4" s="984"/>
      <c r="S4" s="984"/>
      <c r="T4" s="984"/>
      <c r="U4" s="984"/>
      <c r="V4" s="984"/>
      <c r="W4" s="984"/>
      <c r="X4" s="984"/>
      <c r="Y4" s="984"/>
      <c r="Z4" s="984"/>
      <c r="AA4" s="984"/>
      <c r="AB4" s="984"/>
      <c r="AC4" s="984"/>
      <c r="AD4" s="984"/>
      <c r="AE4" s="351"/>
      <c r="AF4" s="351"/>
      <c r="AG4" s="351"/>
      <c r="AH4" s="351"/>
      <c r="AI4" s="351"/>
      <c r="AJ4" s="352"/>
      <c r="AK4" s="352"/>
      <c r="AL4" s="352"/>
      <c r="AM4" s="352"/>
      <c r="AN4" s="352"/>
      <c r="AO4" s="352"/>
      <c r="AP4" s="352"/>
      <c r="AQ4" s="352"/>
      <c r="AR4" s="352"/>
      <c r="AS4" s="352"/>
      <c r="AT4" s="352"/>
      <c r="AU4" s="352"/>
      <c r="AV4" s="352"/>
      <c r="AW4" s="352"/>
      <c r="AX4" s="352"/>
      <c r="AY4" s="352"/>
      <c r="AZ4" s="352"/>
      <c r="BA4" s="353"/>
      <c r="BB4" s="354"/>
      <c r="BC4" s="354"/>
      <c r="BD4" s="355"/>
      <c r="BE4" s="355"/>
      <c r="BF4" s="355"/>
      <c r="BG4" s="355"/>
      <c r="BH4" s="355"/>
      <c r="BI4" s="355"/>
      <c r="BJ4" s="355"/>
      <c r="BK4" s="344"/>
      <c r="BL4" s="345"/>
      <c r="BM4" s="345"/>
      <c r="BN4" s="345"/>
      <c r="BO4" s="345"/>
      <c r="BP4" s="345"/>
      <c r="BQ4" s="345"/>
      <c r="BR4" s="345"/>
      <c r="BS4" s="345"/>
      <c r="BT4" s="345"/>
      <c r="BU4" s="345"/>
      <c r="BV4" s="345"/>
      <c r="BW4" s="345"/>
      <c r="BX4" s="345"/>
      <c r="BY4" s="345"/>
      <c r="BZ4" s="345"/>
      <c r="CA4" s="345"/>
      <c r="CB4" s="345"/>
      <c r="CC4" s="345"/>
      <c r="CD4" s="345"/>
      <c r="CE4" s="345"/>
      <c r="CF4" s="345"/>
      <c r="CG4" s="345"/>
      <c r="CH4" s="345"/>
      <c r="CI4" s="345"/>
      <c r="CJ4" s="345"/>
      <c r="CK4" s="345"/>
      <c r="CL4" s="345"/>
      <c r="CM4" s="345"/>
      <c r="CN4" s="345"/>
      <c r="CO4" s="345"/>
      <c r="CP4" s="345"/>
      <c r="CQ4" s="345"/>
      <c r="CR4" s="345"/>
      <c r="CS4" s="345"/>
      <c r="CT4" s="345"/>
      <c r="CU4" s="345"/>
      <c r="CV4" s="345"/>
      <c r="CW4" s="345"/>
      <c r="CX4" s="345"/>
      <c r="CY4" s="345"/>
      <c r="CZ4" s="345"/>
      <c r="DA4" s="345"/>
      <c r="DB4" s="345"/>
      <c r="DC4" s="345"/>
      <c r="DD4" s="345"/>
      <c r="DE4" s="345"/>
      <c r="DF4" s="345"/>
      <c r="DG4" s="345"/>
      <c r="DH4" s="345"/>
      <c r="DI4" s="345"/>
      <c r="DJ4" s="345"/>
      <c r="DK4" s="345"/>
      <c r="DL4" s="345"/>
      <c r="DM4" s="345"/>
      <c r="DN4" s="345"/>
      <c r="DO4" s="345"/>
      <c r="DP4" s="345"/>
      <c r="DQ4" s="345"/>
      <c r="DR4" s="345"/>
      <c r="DS4" s="345"/>
      <c r="DT4" s="345"/>
      <c r="DU4" s="345"/>
      <c r="DV4" s="345"/>
      <c r="DW4" s="345"/>
      <c r="DX4" s="345"/>
      <c r="DY4" s="345"/>
      <c r="DZ4" s="345"/>
      <c r="EA4" s="345"/>
      <c r="EB4" s="345"/>
      <c r="EC4" s="345"/>
      <c r="ED4" s="345"/>
      <c r="EE4" s="345"/>
      <c r="EF4" s="345"/>
      <c r="EG4" s="345"/>
      <c r="EH4" s="345"/>
      <c r="EI4" s="345"/>
      <c r="EJ4" s="345"/>
      <c r="EK4" s="345"/>
      <c r="EL4" s="345"/>
      <c r="EM4" s="345"/>
      <c r="EN4" s="345"/>
      <c r="EO4" s="345"/>
      <c r="EP4" s="345"/>
      <c r="EQ4" s="345"/>
      <c r="ER4" s="345"/>
      <c r="ES4" s="345"/>
      <c r="ET4" s="345"/>
      <c r="EU4" s="345"/>
      <c r="EV4" s="345"/>
      <c r="EW4" s="345"/>
      <c r="EX4" s="345"/>
      <c r="EY4" s="345"/>
      <c r="EZ4" s="345"/>
      <c r="FA4" s="345"/>
      <c r="FB4" s="345"/>
      <c r="FC4" s="345"/>
      <c r="FD4" s="345"/>
      <c r="FE4" s="345"/>
      <c r="FF4" s="345"/>
      <c r="FG4" s="345"/>
      <c r="FH4" s="345"/>
      <c r="FI4" s="345"/>
      <c r="FJ4" s="345"/>
      <c r="FK4" s="345"/>
      <c r="FL4" s="345"/>
      <c r="FM4" s="345"/>
      <c r="FN4" s="345"/>
      <c r="FO4" s="345"/>
      <c r="FP4" s="345"/>
      <c r="FQ4" s="345"/>
      <c r="FR4" s="345"/>
      <c r="FS4" s="345"/>
      <c r="FT4" s="345"/>
      <c r="FU4" s="345"/>
      <c r="FV4" s="345"/>
      <c r="FW4" s="345"/>
      <c r="FX4" s="345"/>
      <c r="FY4" s="345"/>
      <c r="FZ4" s="345"/>
      <c r="GA4" s="345"/>
      <c r="GB4" s="345"/>
      <c r="GC4" s="345"/>
      <c r="GD4" s="345"/>
      <c r="GE4" s="345"/>
      <c r="GF4" s="345"/>
      <c r="GG4" s="345"/>
      <c r="GH4" s="345"/>
      <c r="GI4" s="345"/>
      <c r="GJ4" s="345"/>
      <c r="GK4" s="345"/>
      <c r="GL4" s="345"/>
      <c r="GM4" s="345"/>
      <c r="GN4" s="345"/>
      <c r="GO4" s="345"/>
      <c r="GP4" s="345"/>
      <c r="GQ4" s="345"/>
      <c r="GR4" s="345"/>
      <c r="GS4" s="345"/>
      <c r="GT4" s="345"/>
      <c r="GU4" s="345"/>
      <c r="GV4" s="345"/>
      <c r="GW4" s="345"/>
      <c r="GX4" s="345"/>
      <c r="GY4" s="345"/>
      <c r="GZ4" s="345"/>
      <c r="HA4" s="345"/>
      <c r="HB4" s="345"/>
      <c r="HC4" s="345"/>
      <c r="HD4" s="345"/>
      <c r="HE4" s="345"/>
      <c r="HF4" s="345"/>
      <c r="HG4" s="345"/>
      <c r="HH4" s="345"/>
      <c r="HI4" s="345"/>
      <c r="HJ4" s="345"/>
      <c r="HK4" s="345"/>
      <c r="HL4" s="345"/>
      <c r="HM4" s="345"/>
      <c r="HN4" s="345"/>
      <c r="HO4" s="345"/>
      <c r="HP4" s="345"/>
      <c r="HQ4" s="345"/>
      <c r="HR4" s="345"/>
      <c r="HS4" s="345"/>
      <c r="HT4" s="345"/>
      <c r="HU4" s="345"/>
      <c r="HV4" s="345"/>
      <c r="HW4" s="345"/>
      <c r="HX4" s="345"/>
      <c r="HY4" s="345"/>
      <c r="HZ4" s="345"/>
      <c r="IA4" s="345"/>
      <c r="IB4" s="345"/>
      <c r="IC4" s="345"/>
      <c r="ID4" s="345"/>
      <c r="IE4" s="345"/>
      <c r="IF4" s="345"/>
      <c r="IG4" s="345"/>
      <c r="IH4" s="345"/>
      <c r="II4" s="345"/>
      <c r="IJ4" s="345"/>
      <c r="IK4" s="345"/>
      <c r="IL4" s="345"/>
      <c r="IM4" s="345"/>
      <c r="IN4" s="345"/>
      <c r="IO4" s="345"/>
      <c r="IP4" s="345"/>
      <c r="IQ4" s="345"/>
      <c r="IR4" s="345"/>
      <c r="IS4" s="345"/>
      <c r="IT4" s="345"/>
      <c r="IU4" s="345"/>
      <c r="IV4" s="345"/>
      <c r="IW4" s="345"/>
      <c r="IX4" s="345"/>
      <c r="IY4" s="345"/>
      <c r="IZ4" s="345"/>
      <c r="JA4" s="345"/>
      <c r="JB4" s="345"/>
      <c r="JC4" s="345"/>
      <c r="JD4" s="345"/>
      <c r="JE4" s="345"/>
      <c r="JF4" s="345"/>
      <c r="JG4" s="345"/>
    </row>
    <row r="5" spans="1:267" s="364" customFormat="1" ht="59.25" customHeight="1" x14ac:dyDescent="0.35">
      <c r="A5" s="985" t="s">
        <v>1</v>
      </c>
      <c r="B5" s="980" t="s">
        <v>2</v>
      </c>
      <c r="C5" s="980" t="s">
        <v>3</v>
      </c>
      <c r="D5" s="980" t="s">
        <v>111</v>
      </c>
      <c r="E5" s="980" t="s">
        <v>73</v>
      </c>
      <c r="F5" s="979" t="s">
        <v>371</v>
      </c>
      <c r="G5" s="979"/>
      <c r="H5" s="979"/>
      <c r="I5" s="979"/>
      <c r="J5" s="979"/>
      <c r="K5" s="979"/>
      <c r="L5" s="979"/>
      <c r="M5" s="979"/>
      <c r="N5" s="979"/>
      <c r="O5" s="979"/>
      <c r="P5" s="979"/>
      <c r="Q5" s="979"/>
      <c r="R5" s="979" t="s">
        <v>1300</v>
      </c>
      <c r="S5" s="979"/>
      <c r="T5" s="979"/>
      <c r="U5" s="979"/>
      <c r="V5" s="979"/>
      <c r="W5" s="979"/>
      <c r="X5" s="979"/>
      <c r="Y5" s="979"/>
      <c r="Z5" s="979"/>
      <c r="AA5" s="979"/>
      <c r="AB5" s="979"/>
      <c r="AC5" s="979"/>
      <c r="AD5" s="980" t="s">
        <v>6</v>
      </c>
      <c r="AE5" s="356"/>
      <c r="AF5" s="357"/>
      <c r="AG5" s="356"/>
      <c r="AH5" s="356"/>
      <c r="AI5" s="358"/>
      <c r="AJ5" s="359"/>
      <c r="AK5" s="359"/>
      <c r="AL5" s="359"/>
      <c r="AM5" s="359"/>
      <c r="AN5" s="359"/>
      <c r="AO5" s="359"/>
      <c r="AP5" s="359"/>
      <c r="AQ5" s="359"/>
      <c r="AR5" s="359"/>
      <c r="AS5" s="359"/>
      <c r="AT5" s="359"/>
      <c r="AU5" s="359"/>
      <c r="AV5" s="359"/>
      <c r="AW5" s="359"/>
      <c r="AX5" s="359"/>
      <c r="AY5" s="359"/>
      <c r="AZ5" s="359"/>
      <c r="BA5" s="360"/>
      <c r="BB5" s="361"/>
      <c r="BC5" s="361"/>
      <c r="BD5" s="362"/>
      <c r="BE5" s="362"/>
      <c r="BF5" s="362"/>
      <c r="BG5" s="362"/>
      <c r="BH5" s="362"/>
      <c r="BI5" s="362"/>
      <c r="BJ5" s="362"/>
      <c r="BK5" s="362"/>
      <c r="BL5" s="363"/>
      <c r="BM5" s="363"/>
      <c r="BN5" s="363"/>
      <c r="BO5" s="363"/>
      <c r="BP5" s="363"/>
      <c r="BQ5" s="363"/>
      <c r="BR5" s="363"/>
      <c r="BS5" s="363"/>
      <c r="BT5" s="363"/>
      <c r="BU5" s="363"/>
      <c r="BV5" s="363"/>
      <c r="BW5" s="363"/>
      <c r="BX5" s="363"/>
      <c r="BY5" s="363"/>
      <c r="BZ5" s="363"/>
      <c r="CA5" s="363"/>
      <c r="CB5" s="363"/>
      <c r="CC5" s="363"/>
      <c r="CD5" s="363"/>
      <c r="CE5" s="363"/>
      <c r="CF5" s="363"/>
      <c r="CG5" s="363"/>
      <c r="CH5" s="363"/>
      <c r="CI5" s="363"/>
      <c r="CJ5" s="363"/>
      <c r="CK5" s="363"/>
      <c r="CL5" s="363"/>
      <c r="CM5" s="363"/>
      <c r="CN5" s="363"/>
      <c r="CO5" s="363"/>
      <c r="CP5" s="363"/>
      <c r="CQ5" s="363"/>
      <c r="CR5" s="363"/>
      <c r="CS5" s="363"/>
      <c r="CT5" s="363"/>
      <c r="CU5" s="363"/>
      <c r="CV5" s="363"/>
      <c r="CW5" s="363"/>
      <c r="CX5" s="363"/>
      <c r="CY5" s="363"/>
      <c r="CZ5" s="363"/>
      <c r="DA5" s="363"/>
      <c r="DB5" s="363"/>
      <c r="DC5" s="363"/>
      <c r="DD5" s="363"/>
      <c r="DE5" s="363"/>
      <c r="DF5" s="363"/>
      <c r="DG5" s="363"/>
      <c r="DH5" s="363"/>
      <c r="DI5" s="363"/>
      <c r="DJ5" s="363"/>
      <c r="DK5" s="363"/>
      <c r="DL5" s="363"/>
      <c r="DM5" s="363"/>
      <c r="DN5" s="363"/>
      <c r="DO5" s="363"/>
      <c r="DP5" s="363"/>
      <c r="DQ5" s="363"/>
      <c r="DR5" s="363"/>
      <c r="DS5" s="363"/>
      <c r="DT5" s="363"/>
      <c r="DU5" s="363"/>
      <c r="DV5" s="363"/>
      <c r="DW5" s="363"/>
      <c r="DX5" s="363"/>
      <c r="DY5" s="363"/>
      <c r="DZ5" s="363"/>
      <c r="EA5" s="363"/>
      <c r="EB5" s="363"/>
      <c r="EC5" s="363"/>
      <c r="ED5" s="363"/>
      <c r="EE5" s="363"/>
      <c r="EF5" s="363"/>
      <c r="EG5" s="363"/>
      <c r="EH5" s="363"/>
      <c r="EI5" s="363"/>
      <c r="EJ5" s="363"/>
      <c r="EK5" s="363"/>
      <c r="EL5" s="363"/>
      <c r="EM5" s="363"/>
      <c r="EN5" s="363"/>
      <c r="EO5" s="363"/>
      <c r="EP5" s="363"/>
      <c r="EQ5" s="363"/>
      <c r="ER5" s="363"/>
      <c r="ES5" s="363"/>
      <c r="ET5" s="363"/>
      <c r="EU5" s="363"/>
      <c r="EV5" s="363"/>
      <c r="EW5" s="363"/>
      <c r="EX5" s="363"/>
      <c r="EY5" s="363"/>
      <c r="EZ5" s="363"/>
      <c r="FA5" s="363"/>
      <c r="FB5" s="363"/>
      <c r="FC5" s="363"/>
      <c r="FD5" s="363"/>
      <c r="FE5" s="363"/>
      <c r="FF5" s="363"/>
      <c r="FG5" s="363"/>
      <c r="FH5" s="363"/>
      <c r="FI5" s="363"/>
      <c r="FJ5" s="363"/>
      <c r="FK5" s="363"/>
      <c r="FL5" s="363"/>
      <c r="FM5" s="363"/>
      <c r="FN5" s="363"/>
      <c r="FO5" s="363"/>
      <c r="FP5" s="363"/>
      <c r="FQ5" s="363"/>
      <c r="FR5" s="363"/>
      <c r="FS5" s="363"/>
      <c r="FT5" s="363"/>
      <c r="FU5" s="363"/>
      <c r="FV5" s="363"/>
      <c r="FW5" s="363"/>
      <c r="FX5" s="363"/>
      <c r="FY5" s="363"/>
      <c r="FZ5" s="363"/>
      <c r="GA5" s="363"/>
      <c r="GB5" s="363"/>
      <c r="GC5" s="363"/>
      <c r="GD5" s="363"/>
      <c r="GE5" s="363"/>
      <c r="GF5" s="363"/>
      <c r="GG5" s="363"/>
      <c r="GH5" s="363"/>
      <c r="GI5" s="363"/>
      <c r="GJ5" s="363"/>
      <c r="GK5" s="363"/>
      <c r="GL5" s="363"/>
      <c r="GM5" s="363"/>
      <c r="GN5" s="363"/>
      <c r="GO5" s="363"/>
      <c r="GP5" s="363"/>
      <c r="GQ5" s="363"/>
      <c r="GR5" s="363"/>
      <c r="GS5" s="363"/>
      <c r="GT5" s="363"/>
      <c r="GU5" s="363"/>
      <c r="GV5" s="363"/>
      <c r="GW5" s="363"/>
      <c r="GX5" s="363"/>
      <c r="GY5" s="363"/>
      <c r="GZ5" s="363"/>
      <c r="HA5" s="363"/>
      <c r="HB5" s="363"/>
      <c r="HC5" s="363"/>
      <c r="HD5" s="363"/>
      <c r="HE5" s="363"/>
      <c r="HF5" s="363"/>
      <c r="HG5" s="363"/>
      <c r="HH5" s="363"/>
      <c r="HI5" s="363"/>
      <c r="HJ5" s="363"/>
      <c r="HK5" s="363"/>
      <c r="HL5" s="363"/>
      <c r="HM5" s="363"/>
      <c r="HN5" s="363"/>
      <c r="HO5" s="363"/>
      <c r="HP5" s="363"/>
      <c r="HQ5" s="363"/>
      <c r="HR5" s="363"/>
      <c r="HS5" s="363"/>
      <c r="HT5" s="363"/>
      <c r="HU5" s="363"/>
      <c r="HV5" s="363"/>
      <c r="HW5" s="363"/>
      <c r="HX5" s="363"/>
      <c r="HY5" s="363"/>
      <c r="HZ5" s="363"/>
      <c r="IA5" s="363"/>
      <c r="IB5" s="363"/>
      <c r="IC5" s="363"/>
      <c r="ID5" s="363"/>
      <c r="IE5" s="363"/>
      <c r="IF5" s="363"/>
      <c r="IG5" s="363"/>
      <c r="IH5" s="363"/>
      <c r="II5" s="363"/>
      <c r="IJ5" s="363"/>
      <c r="IK5" s="363"/>
      <c r="IL5" s="363"/>
      <c r="IM5" s="363"/>
      <c r="IN5" s="363"/>
      <c r="IO5" s="363"/>
      <c r="IP5" s="363"/>
      <c r="IQ5" s="363"/>
      <c r="IR5" s="363"/>
      <c r="IS5" s="363"/>
      <c r="IT5" s="363"/>
      <c r="IU5" s="363"/>
      <c r="IV5" s="363"/>
      <c r="IW5" s="363"/>
      <c r="IX5" s="363"/>
      <c r="IY5" s="363"/>
      <c r="IZ5" s="363"/>
      <c r="JA5" s="363"/>
      <c r="JB5" s="363"/>
      <c r="JC5" s="363"/>
      <c r="JD5" s="363"/>
      <c r="JE5" s="363"/>
      <c r="JF5" s="363"/>
      <c r="JG5" s="363"/>
    </row>
    <row r="6" spans="1:267" s="364" customFormat="1" ht="79.5" customHeight="1" x14ac:dyDescent="0.35">
      <c r="A6" s="986"/>
      <c r="B6" s="981"/>
      <c r="C6" s="981"/>
      <c r="D6" s="981"/>
      <c r="E6" s="981"/>
      <c r="F6" s="979" t="s">
        <v>7</v>
      </c>
      <c r="G6" s="979" t="s">
        <v>656</v>
      </c>
      <c r="H6" s="979"/>
      <c r="I6" s="979"/>
      <c r="J6" s="979"/>
      <c r="K6" s="979"/>
      <c r="L6" s="979"/>
      <c r="M6" s="979"/>
      <c r="N6" s="979" t="s">
        <v>760</v>
      </c>
      <c r="O6" s="979"/>
      <c r="P6" s="987" t="s">
        <v>1268</v>
      </c>
      <c r="Q6" s="979" t="s">
        <v>860</v>
      </c>
      <c r="R6" s="989" t="s">
        <v>7</v>
      </c>
      <c r="S6" s="979" t="s">
        <v>656</v>
      </c>
      <c r="T6" s="979"/>
      <c r="U6" s="979"/>
      <c r="V6" s="979"/>
      <c r="W6" s="979"/>
      <c r="X6" s="979"/>
      <c r="Y6" s="979"/>
      <c r="Z6" s="979" t="s">
        <v>760</v>
      </c>
      <c r="AA6" s="979"/>
      <c r="AB6" s="987" t="s">
        <v>1268</v>
      </c>
      <c r="AC6" s="979" t="s">
        <v>860</v>
      </c>
      <c r="AD6" s="981"/>
      <c r="AE6" s="356"/>
      <c r="AF6" s="357"/>
      <c r="AG6" s="358"/>
      <c r="AH6" s="358"/>
      <c r="AI6" s="358"/>
      <c r="AJ6" s="359"/>
      <c r="AK6" s="359"/>
      <c r="AL6" s="359"/>
      <c r="AM6" s="359"/>
      <c r="AN6" s="359"/>
      <c r="AO6" s="359"/>
      <c r="AP6" s="359"/>
      <c r="AQ6" s="359"/>
      <c r="AR6" s="359"/>
      <c r="AS6" s="359"/>
      <c r="AT6" s="359"/>
      <c r="AU6" s="359"/>
      <c r="AV6" s="359"/>
      <c r="AW6" s="359"/>
      <c r="AX6" s="359"/>
      <c r="AY6" s="359"/>
      <c r="AZ6" s="359"/>
      <c r="BA6" s="360"/>
      <c r="BB6" s="361"/>
      <c r="BC6" s="361"/>
      <c r="BD6" s="362"/>
      <c r="BE6" s="362"/>
      <c r="BF6" s="362"/>
      <c r="BG6" s="362"/>
      <c r="BH6" s="362"/>
      <c r="BI6" s="362"/>
      <c r="BJ6" s="362"/>
      <c r="BK6" s="362"/>
      <c r="BL6" s="363"/>
      <c r="BM6" s="363"/>
      <c r="BN6" s="363"/>
      <c r="BO6" s="363"/>
      <c r="BP6" s="363"/>
      <c r="BQ6" s="363"/>
      <c r="BR6" s="363"/>
      <c r="BS6" s="363"/>
      <c r="BT6" s="363"/>
      <c r="BU6" s="363"/>
      <c r="BV6" s="363"/>
      <c r="BW6" s="363"/>
      <c r="BX6" s="363"/>
      <c r="BY6" s="363"/>
      <c r="BZ6" s="363"/>
      <c r="CA6" s="363"/>
      <c r="CB6" s="363"/>
      <c r="CC6" s="363"/>
      <c r="CD6" s="363"/>
      <c r="CE6" s="363"/>
      <c r="CF6" s="363"/>
      <c r="CG6" s="363"/>
      <c r="CH6" s="363"/>
      <c r="CI6" s="363"/>
      <c r="CJ6" s="363"/>
      <c r="CK6" s="363"/>
      <c r="CL6" s="363"/>
      <c r="CM6" s="363"/>
      <c r="CN6" s="363"/>
      <c r="CO6" s="363"/>
      <c r="CP6" s="363"/>
      <c r="CQ6" s="363"/>
      <c r="CR6" s="363"/>
      <c r="CS6" s="363"/>
      <c r="CT6" s="363"/>
      <c r="CU6" s="363"/>
      <c r="CV6" s="363"/>
      <c r="CW6" s="363"/>
      <c r="CX6" s="363"/>
      <c r="CY6" s="363"/>
      <c r="CZ6" s="363"/>
      <c r="DA6" s="363"/>
      <c r="DB6" s="363"/>
      <c r="DC6" s="363"/>
      <c r="DD6" s="363"/>
      <c r="DE6" s="363"/>
      <c r="DF6" s="363"/>
      <c r="DG6" s="363"/>
      <c r="DH6" s="363"/>
      <c r="DI6" s="363"/>
      <c r="DJ6" s="363"/>
      <c r="DK6" s="363"/>
      <c r="DL6" s="363"/>
      <c r="DM6" s="363"/>
      <c r="DN6" s="363"/>
      <c r="DO6" s="363"/>
      <c r="DP6" s="363"/>
      <c r="DQ6" s="363"/>
      <c r="DR6" s="363"/>
      <c r="DS6" s="363"/>
      <c r="DT6" s="363"/>
      <c r="DU6" s="363"/>
      <c r="DV6" s="363"/>
      <c r="DW6" s="363"/>
      <c r="DX6" s="363"/>
      <c r="DY6" s="363"/>
      <c r="DZ6" s="363"/>
      <c r="EA6" s="363"/>
      <c r="EB6" s="363"/>
      <c r="EC6" s="363"/>
      <c r="ED6" s="363"/>
      <c r="EE6" s="363"/>
      <c r="EF6" s="363"/>
      <c r="EG6" s="363"/>
      <c r="EH6" s="363"/>
      <c r="EI6" s="363"/>
      <c r="EJ6" s="363"/>
      <c r="EK6" s="363"/>
      <c r="EL6" s="363"/>
      <c r="EM6" s="363"/>
      <c r="EN6" s="363"/>
      <c r="EO6" s="363"/>
      <c r="EP6" s="363"/>
      <c r="EQ6" s="363"/>
      <c r="ER6" s="363"/>
      <c r="ES6" s="363"/>
      <c r="ET6" s="363"/>
      <c r="EU6" s="363"/>
      <c r="EV6" s="363"/>
      <c r="EW6" s="363"/>
      <c r="EX6" s="363"/>
      <c r="EY6" s="363"/>
      <c r="EZ6" s="363"/>
      <c r="FA6" s="363"/>
      <c r="FB6" s="363"/>
      <c r="FC6" s="363"/>
      <c r="FD6" s="363"/>
      <c r="FE6" s="363"/>
      <c r="FF6" s="363"/>
      <c r="FG6" s="363"/>
      <c r="FH6" s="363"/>
      <c r="FI6" s="363"/>
      <c r="FJ6" s="363"/>
      <c r="FK6" s="363"/>
      <c r="FL6" s="363"/>
      <c r="FM6" s="363"/>
      <c r="FN6" s="363"/>
      <c r="FO6" s="363"/>
      <c r="FP6" s="363"/>
      <c r="FQ6" s="363"/>
      <c r="FR6" s="363"/>
      <c r="FS6" s="363"/>
      <c r="FT6" s="363"/>
      <c r="FU6" s="363"/>
      <c r="FV6" s="363"/>
      <c r="FW6" s="363"/>
      <c r="FX6" s="363"/>
      <c r="FY6" s="363"/>
      <c r="FZ6" s="363"/>
      <c r="GA6" s="363"/>
      <c r="GB6" s="363"/>
      <c r="GC6" s="363"/>
      <c r="GD6" s="363"/>
      <c r="GE6" s="363"/>
      <c r="GF6" s="363"/>
      <c r="GG6" s="363"/>
      <c r="GH6" s="363"/>
      <c r="GI6" s="363"/>
      <c r="GJ6" s="363"/>
      <c r="GK6" s="363"/>
      <c r="GL6" s="363"/>
      <c r="GM6" s="363"/>
      <c r="GN6" s="363"/>
      <c r="GO6" s="363"/>
      <c r="GP6" s="363"/>
      <c r="GQ6" s="363"/>
      <c r="GR6" s="363"/>
      <c r="GS6" s="363"/>
      <c r="GT6" s="363"/>
      <c r="GU6" s="363"/>
      <c r="GV6" s="363"/>
      <c r="GW6" s="363"/>
      <c r="GX6" s="363"/>
      <c r="GY6" s="363"/>
      <c r="GZ6" s="363"/>
      <c r="HA6" s="363"/>
      <c r="HB6" s="363"/>
      <c r="HC6" s="363"/>
      <c r="HD6" s="363"/>
      <c r="HE6" s="363"/>
      <c r="HF6" s="363"/>
      <c r="HG6" s="363"/>
      <c r="HH6" s="363"/>
      <c r="HI6" s="363"/>
      <c r="HJ6" s="363"/>
      <c r="HK6" s="363"/>
      <c r="HL6" s="363"/>
      <c r="HM6" s="363"/>
      <c r="HN6" s="363"/>
      <c r="HO6" s="363"/>
      <c r="HP6" s="363"/>
      <c r="HQ6" s="363"/>
      <c r="HR6" s="363"/>
      <c r="HS6" s="363"/>
      <c r="HT6" s="363"/>
      <c r="HU6" s="363"/>
      <c r="HV6" s="363"/>
      <c r="HW6" s="363"/>
      <c r="HX6" s="363"/>
      <c r="HY6" s="363"/>
      <c r="HZ6" s="363"/>
      <c r="IA6" s="363"/>
      <c r="IB6" s="363"/>
      <c r="IC6" s="363"/>
      <c r="ID6" s="363"/>
      <c r="IE6" s="363"/>
      <c r="IF6" s="363"/>
      <c r="IG6" s="363"/>
      <c r="IH6" s="363"/>
      <c r="II6" s="363"/>
      <c r="IJ6" s="363"/>
      <c r="IK6" s="363"/>
      <c r="IL6" s="363"/>
      <c r="IM6" s="363"/>
      <c r="IN6" s="363"/>
      <c r="IO6" s="363"/>
      <c r="IP6" s="363"/>
      <c r="IQ6" s="363"/>
      <c r="IR6" s="363"/>
      <c r="IS6" s="363"/>
      <c r="IT6" s="363"/>
      <c r="IU6" s="363"/>
      <c r="IV6" s="363"/>
      <c r="IW6" s="363"/>
      <c r="IX6" s="363"/>
      <c r="IY6" s="363"/>
      <c r="IZ6" s="363"/>
      <c r="JA6" s="363"/>
      <c r="JB6" s="363"/>
      <c r="JC6" s="363"/>
      <c r="JD6" s="363"/>
      <c r="JE6" s="363"/>
      <c r="JF6" s="363"/>
      <c r="JG6" s="363"/>
    </row>
    <row r="7" spans="1:267" s="364" customFormat="1" ht="245.25" customHeight="1" x14ac:dyDescent="0.35">
      <c r="A7" s="986"/>
      <c r="B7" s="981"/>
      <c r="C7" s="981"/>
      <c r="D7" s="981"/>
      <c r="E7" s="981"/>
      <c r="F7" s="979"/>
      <c r="G7" s="365" t="s">
        <v>764</v>
      </c>
      <c r="H7" s="365" t="s">
        <v>75</v>
      </c>
      <c r="I7" s="365" t="s">
        <v>76</v>
      </c>
      <c r="J7" s="365" t="s">
        <v>77</v>
      </c>
      <c r="K7" s="365" t="s">
        <v>1223</v>
      </c>
      <c r="L7" s="365" t="s">
        <v>1224</v>
      </c>
      <c r="M7" s="365" t="s">
        <v>272</v>
      </c>
      <c r="N7" s="365" t="s">
        <v>653</v>
      </c>
      <c r="O7" s="365" t="s">
        <v>654</v>
      </c>
      <c r="P7" s="988"/>
      <c r="Q7" s="979"/>
      <c r="R7" s="989"/>
      <c r="S7" s="557" t="s">
        <v>764</v>
      </c>
      <c r="T7" s="557" t="s">
        <v>75</v>
      </c>
      <c r="U7" s="557" t="s">
        <v>76</v>
      </c>
      <c r="V7" s="557" t="s">
        <v>77</v>
      </c>
      <c r="W7" s="557" t="s">
        <v>1223</v>
      </c>
      <c r="X7" s="557" t="s">
        <v>1224</v>
      </c>
      <c r="Y7" s="876" t="s">
        <v>272</v>
      </c>
      <c r="Z7" s="557" t="s">
        <v>653</v>
      </c>
      <c r="AA7" s="557" t="s">
        <v>654</v>
      </c>
      <c r="AB7" s="988"/>
      <c r="AC7" s="979"/>
      <c r="AD7" s="981"/>
      <c r="AE7" s="366"/>
      <c r="AF7" s="358"/>
      <c r="AG7" s="358"/>
      <c r="AH7" s="358"/>
      <c r="AI7" s="358"/>
      <c r="AJ7" s="359"/>
      <c r="AK7" s="359"/>
      <c r="AL7" s="359"/>
      <c r="AM7" s="359"/>
      <c r="AN7" s="359"/>
      <c r="AO7" s="359"/>
      <c r="AP7" s="359"/>
      <c r="AQ7" s="359"/>
      <c r="AR7" s="359"/>
      <c r="AS7" s="359"/>
      <c r="AT7" s="359"/>
      <c r="AU7" s="359"/>
      <c r="AV7" s="359"/>
      <c r="AW7" s="359"/>
      <c r="AX7" s="359"/>
      <c r="AY7" s="359"/>
      <c r="AZ7" s="359"/>
      <c r="BA7" s="360"/>
      <c r="BB7" s="361"/>
      <c r="BC7" s="361"/>
      <c r="BD7" s="362"/>
      <c r="BE7" s="362"/>
      <c r="BF7" s="362"/>
      <c r="BG7" s="362"/>
      <c r="BH7" s="362"/>
      <c r="BI7" s="362"/>
      <c r="BJ7" s="362"/>
      <c r="BK7" s="362"/>
      <c r="BL7" s="363"/>
      <c r="BM7" s="363"/>
      <c r="BN7" s="363"/>
      <c r="BO7" s="363"/>
      <c r="BP7" s="363"/>
      <c r="BQ7" s="363"/>
      <c r="BR7" s="363"/>
      <c r="BS7" s="363"/>
      <c r="BT7" s="363"/>
      <c r="BU7" s="363"/>
      <c r="BV7" s="363"/>
      <c r="BW7" s="363"/>
      <c r="BX7" s="363"/>
      <c r="BY7" s="363"/>
      <c r="BZ7" s="363"/>
      <c r="CA7" s="363"/>
      <c r="CB7" s="363"/>
      <c r="CC7" s="363"/>
      <c r="CD7" s="363"/>
      <c r="CE7" s="363"/>
      <c r="CF7" s="363"/>
      <c r="CG7" s="363"/>
      <c r="CH7" s="363"/>
      <c r="CI7" s="363"/>
      <c r="CJ7" s="363"/>
      <c r="CK7" s="363"/>
      <c r="CL7" s="363"/>
      <c r="CM7" s="363"/>
      <c r="CN7" s="363"/>
      <c r="CO7" s="363"/>
      <c r="CP7" s="363"/>
      <c r="CQ7" s="363"/>
      <c r="CR7" s="363"/>
      <c r="CS7" s="363"/>
      <c r="CT7" s="363"/>
      <c r="CU7" s="363"/>
      <c r="CV7" s="363"/>
      <c r="CW7" s="363"/>
      <c r="CX7" s="363"/>
      <c r="CY7" s="363"/>
      <c r="CZ7" s="363"/>
      <c r="DA7" s="363"/>
      <c r="DB7" s="363"/>
      <c r="DC7" s="363"/>
      <c r="DD7" s="363"/>
      <c r="DE7" s="363"/>
      <c r="DF7" s="363"/>
      <c r="DG7" s="363"/>
      <c r="DH7" s="363"/>
      <c r="DI7" s="363"/>
      <c r="DJ7" s="363"/>
      <c r="DK7" s="363"/>
      <c r="DL7" s="363"/>
      <c r="DM7" s="363"/>
      <c r="DN7" s="363"/>
      <c r="DO7" s="363"/>
      <c r="DP7" s="363"/>
      <c r="DQ7" s="363"/>
      <c r="DR7" s="363"/>
      <c r="DS7" s="363"/>
      <c r="DT7" s="363"/>
      <c r="DU7" s="363"/>
      <c r="DV7" s="363"/>
      <c r="DW7" s="363"/>
      <c r="DX7" s="363"/>
      <c r="DY7" s="363"/>
      <c r="DZ7" s="363"/>
      <c r="EA7" s="363"/>
      <c r="EB7" s="363"/>
      <c r="EC7" s="363"/>
      <c r="ED7" s="363"/>
      <c r="EE7" s="363"/>
      <c r="EF7" s="363"/>
      <c r="EG7" s="363"/>
      <c r="EH7" s="363"/>
      <c r="EI7" s="363"/>
      <c r="EJ7" s="363"/>
      <c r="EK7" s="363"/>
      <c r="EL7" s="363"/>
      <c r="EM7" s="363"/>
      <c r="EN7" s="363"/>
      <c r="EO7" s="363"/>
      <c r="EP7" s="363"/>
      <c r="EQ7" s="363"/>
      <c r="ER7" s="363"/>
      <c r="ES7" s="363"/>
      <c r="ET7" s="363"/>
      <c r="EU7" s="363"/>
      <c r="EV7" s="363"/>
      <c r="EW7" s="363"/>
      <c r="EX7" s="363"/>
      <c r="EY7" s="363"/>
      <c r="EZ7" s="363"/>
      <c r="FA7" s="363"/>
      <c r="FB7" s="363"/>
      <c r="FC7" s="363"/>
      <c r="FD7" s="363"/>
      <c r="FE7" s="363"/>
      <c r="FF7" s="363"/>
      <c r="FG7" s="363"/>
      <c r="FH7" s="363"/>
      <c r="FI7" s="363"/>
      <c r="FJ7" s="363"/>
      <c r="FK7" s="363"/>
      <c r="FL7" s="363"/>
      <c r="FM7" s="363"/>
      <c r="FN7" s="363"/>
      <c r="FO7" s="363"/>
      <c r="FP7" s="363"/>
      <c r="FQ7" s="363"/>
      <c r="FR7" s="363"/>
      <c r="FS7" s="363"/>
      <c r="FT7" s="363"/>
      <c r="FU7" s="363"/>
      <c r="FV7" s="363"/>
      <c r="FW7" s="363"/>
      <c r="FX7" s="363"/>
      <c r="FY7" s="363"/>
      <c r="FZ7" s="363"/>
      <c r="GA7" s="363"/>
      <c r="GB7" s="363"/>
      <c r="GC7" s="363"/>
      <c r="GD7" s="363"/>
      <c r="GE7" s="363"/>
      <c r="GF7" s="363"/>
      <c r="GG7" s="363"/>
      <c r="GH7" s="363"/>
      <c r="GI7" s="363"/>
      <c r="GJ7" s="363"/>
      <c r="GK7" s="363"/>
      <c r="GL7" s="363"/>
      <c r="GM7" s="363"/>
      <c r="GN7" s="363"/>
      <c r="GO7" s="363"/>
      <c r="GP7" s="363"/>
      <c r="GQ7" s="363"/>
      <c r="GR7" s="363"/>
      <c r="GS7" s="363"/>
      <c r="GT7" s="363"/>
      <c r="GU7" s="363"/>
      <c r="GV7" s="363"/>
      <c r="GW7" s="363"/>
      <c r="GX7" s="363"/>
      <c r="GY7" s="363"/>
      <c r="GZ7" s="363"/>
      <c r="HA7" s="363"/>
      <c r="HB7" s="363"/>
      <c r="HC7" s="363"/>
      <c r="HD7" s="363"/>
      <c r="HE7" s="363"/>
      <c r="HF7" s="363"/>
      <c r="HG7" s="363"/>
      <c r="HH7" s="363"/>
      <c r="HI7" s="363"/>
      <c r="HJ7" s="363"/>
      <c r="HK7" s="363"/>
      <c r="HL7" s="363"/>
      <c r="HM7" s="363"/>
      <c r="HN7" s="363"/>
      <c r="HO7" s="363"/>
      <c r="HP7" s="363"/>
      <c r="HQ7" s="363"/>
      <c r="HR7" s="363"/>
      <c r="HS7" s="363"/>
      <c r="HT7" s="363"/>
      <c r="HU7" s="363"/>
      <c r="HV7" s="363"/>
      <c r="HW7" s="363"/>
      <c r="HX7" s="363"/>
      <c r="HY7" s="363"/>
      <c r="HZ7" s="363"/>
      <c r="IA7" s="363"/>
      <c r="IB7" s="363"/>
      <c r="IC7" s="363"/>
      <c r="ID7" s="363"/>
      <c r="IE7" s="363"/>
      <c r="IF7" s="363"/>
      <c r="IG7" s="363"/>
      <c r="IH7" s="363"/>
      <c r="II7" s="363"/>
      <c r="IJ7" s="363"/>
      <c r="IK7" s="363"/>
      <c r="IL7" s="363"/>
      <c r="IM7" s="363"/>
      <c r="IN7" s="363"/>
      <c r="IO7" s="363"/>
      <c r="IP7" s="363"/>
      <c r="IQ7" s="363"/>
      <c r="IR7" s="363"/>
      <c r="IS7" s="363"/>
      <c r="IT7" s="363"/>
      <c r="IU7" s="363"/>
      <c r="IV7" s="363"/>
      <c r="IW7" s="363"/>
      <c r="IX7" s="363"/>
      <c r="IY7" s="363"/>
      <c r="IZ7" s="363"/>
      <c r="JA7" s="363"/>
      <c r="JB7" s="363"/>
      <c r="JC7" s="363"/>
      <c r="JD7" s="363"/>
      <c r="JE7" s="363"/>
      <c r="JF7" s="363"/>
      <c r="JG7" s="363"/>
    </row>
    <row r="8" spans="1:267" s="372" customFormat="1" ht="64.5" customHeight="1" x14ac:dyDescent="0.35">
      <c r="A8" s="367" t="s">
        <v>18</v>
      </c>
      <c r="B8" s="368">
        <f>A8+1</f>
        <v>2</v>
      </c>
      <c r="C8" s="368">
        <f t="shared" ref="C8:E8" si="0">B8+1</f>
        <v>3</v>
      </c>
      <c r="D8" s="368">
        <f t="shared" si="0"/>
        <v>4</v>
      </c>
      <c r="E8" s="368">
        <f t="shared" si="0"/>
        <v>5</v>
      </c>
      <c r="F8" s="368">
        <f>E8+1</f>
        <v>6</v>
      </c>
      <c r="G8" s="368">
        <f t="shared" ref="G8" si="1">F8+1</f>
        <v>7</v>
      </c>
      <c r="H8" s="368">
        <f t="shared" ref="H8" si="2">G8+1</f>
        <v>8</v>
      </c>
      <c r="I8" s="368">
        <f>H8+1</f>
        <v>9</v>
      </c>
      <c r="J8" s="368">
        <f t="shared" ref="J8" si="3">I8+1</f>
        <v>10</v>
      </c>
      <c r="K8" s="368">
        <f>J8+1</f>
        <v>11</v>
      </c>
      <c r="L8" s="368">
        <f t="shared" ref="L8:M8" si="4">K8+1</f>
        <v>12</v>
      </c>
      <c r="M8" s="368">
        <f t="shared" si="4"/>
        <v>13</v>
      </c>
      <c r="N8" s="368">
        <f t="shared" ref="N8:O8" si="5">M8+1</f>
        <v>14</v>
      </c>
      <c r="O8" s="368">
        <f t="shared" si="5"/>
        <v>15</v>
      </c>
      <c r="P8" s="368">
        <f t="shared" ref="P8" si="6">O8+1</f>
        <v>16</v>
      </c>
      <c r="Q8" s="368">
        <f t="shared" ref="Q8" si="7">P8+1</f>
        <v>17</v>
      </c>
      <c r="R8" s="877">
        <v>18</v>
      </c>
      <c r="S8" s="368">
        <v>19</v>
      </c>
      <c r="T8" s="368">
        <v>20</v>
      </c>
      <c r="U8" s="368">
        <v>21</v>
      </c>
      <c r="V8" s="368">
        <v>22</v>
      </c>
      <c r="W8" s="368">
        <v>23</v>
      </c>
      <c r="X8" s="368">
        <v>24</v>
      </c>
      <c r="Y8" s="877">
        <v>25</v>
      </c>
      <c r="Z8" s="368">
        <v>26</v>
      </c>
      <c r="AA8" s="368">
        <v>27</v>
      </c>
      <c r="AB8" s="368">
        <v>28</v>
      </c>
      <c r="AC8" s="368">
        <v>29</v>
      </c>
      <c r="AD8" s="368">
        <v>30</v>
      </c>
      <c r="AE8" s="369"/>
      <c r="AF8" s="370"/>
      <c r="AG8" s="369"/>
      <c r="AH8" s="369"/>
      <c r="AI8" s="369"/>
      <c r="AJ8" s="371"/>
      <c r="AK8" s="371"/>
      <c r="AL8" s="371"/>
      <c r="AM8" s="371"/>
      <c r="AN8" s="371"/>
      <c r="AO8" s="371"/>
      <c r="AP8" s="371"/>
      <c r="AQ8" s="371"/>
      <c r="AR8" s="371"/>
      <c r="AS8" s="371"/>
      <c r="AT8" s="371"/>
      <c r="AU8" s="371"/>
      <c r="AV8" s="371"/>
      <c r="AW8" s="371"/>
      <c r="AX8" s="371"/>
      <c r="AY8" s="371"/>
      <c r="AZ8" s="371"/>
      <c r="BA8" s="353"/>
      <c r="BB8" s="354"/>
      <c r="BC8" s="354"/>
      <c r="BD8" s="355"/>
      <c r="BE8" s="355"/>
      <c r="BF8" s="355"/>
      <c r="BG8" s="355"/>
      <c r="BH8" s="355"/>
      <c r="BI8" s="355"/>
      <c r="BJ8" s="355"/>
      <c r="BK8" s="355"/>
      <c r="BL8" s="345"/>
      <c r="BM8" s="345"/>
      <c r="BN8" s="345"/>
      <c r="BO8" s="345"/>
      <c r="BP8" s="345"/>
      <c r="BQ8" s="345"/>
      <c r="BR8" s="345"/>
      <c r="BS8" s="345"/>
      <c r="BT8" s="345"/>
      <c r="BU8" s="345"/>
      <c r="BV8" s="345"/>
      <c r="BW8" s="345"/>
      <c r="BX8" s="345"/>
      <c r="BY8" s="345"/>
      <c r="BZ8" s="345"/>
      <c r="CA8" s="345"/>
      <c r="CB8" s="345"/>
      <c r="CC8" s="345"/>
      <c r="CD8" s="345"/>
      <c r="CE8" s="345"/>
      <c r="CF8" s="345"/>
      <c r="CG8" s="345"/>
      <c r="CH8" s="345"/>
      <c r="CI8" s="345"/>
      <c r="CJ8" s="345"/>
      <c r="CK8" s="345"/>
      <c r="CL8" s="345"/>
      <c r="CM8" s="345"/>
      <c r="CN8" s="345"/>
      <c r="CO8" s="345"/>
      <c r="CP8" s="345"/>
      <c r="CQ8" s="345"/>
      <c r="CR8" s="345"/>
      <c r="CS8" s="345"/>
      <c r="CT8" s="345"/>
      <c r="CU8" s="345"/>
      <c r="CV8" s="345"/>
      <c r="CW8" s="345"/>
      <c r="CX8" s="345"/>
      <c r="CY8" s="345"/>
      <c r="CZ8" s="345"/>
      <c r="DA8" s="345"/>
      <c r="DB8" s="345"/>
      <c r="DC8" s="345"/>
      <c r="DD8" s="345"/>
      <c r="DE8" s="345"/>
      <c r="DF8" s="345"/>
      <c r="DG8" s="345"/>
      <c r="DH8" s="345"/>
      <c r="DI8" s="345"/>
      <c r="DJ8" s="345"/>
      <c r="DK8" s="345"/>
      <c r="DL8" s="345"/>
      <c r="DM8" s="345"/>
      <c r="DN8" s="345"/>
      <c r="DO8" s="345"/>
      <c r="DP8" s="345"/>
      <c r="DQ8" s="345"/>
      <c r="DR8" s="345"/>
      <c r="DS8" s="345"/>
      <c r="DT8" s="345"/>
      <c r="DU8" s="345"/>
      <c r="DV8" s="345"/>
      <c r="DW8" s="345"/>
      <c r="DX8" s="345"/>
      <c r="DY8" s="345"/>
      <c r="DZ8" s="345"/>
      <c r="EA8" s="345"/>
      <c r="EB8" s="345"/>
      <c r="EC8" s="345"/>
      <c r="ED8" s="345"/>
      <c r="EE8" s="345"/>
      <c r="EF8" s="345"/>
      <c r="EG8" s="345"/>
      <c r="EH8" s="345"/>
      <c r="EI8" s="345"/>
      <c r="EJ8" s="345"/>
      <c r="EK8" s="345"/>
      <c r="EL8" s="345"/>
      <c r="EM8" s="345"/>
      <c r="EN8" s="345"/>
      <c r="EO8" s="345"/>
      <c r="EP8" s="345"/>
      <c r="EQ8" s="345"/>
      <c r="ER8" s="345"/>
      <c r="ES8" s="345"/>
      <c r="ET8" s="345"/>
      <c r="EU8" s="345"/>
      <c r="EV8" s="345"/>
      <c r="EW8" s="345"/>
      <c r="EX8" s="345"/>
      <c r="EY8" s="345"/>
      <c r="EZ8" s="345"/>
      <c r="FA8" s="345"/>
      <c r="FB8" s="345"/>
      <c r="FC8" s="345"/>
      <c r="FD8" s="345"/>
      <c r="FE8" s="345"/>
      <c r="FF8" s="345"/>
      <c r="FG8" s="345"/>
      <c r="FH8" s="345"/>
      <c r="FI8" s="345"/>
      <c r="FJ8" s="345"/>
      <c r="FK8" s="345"/>
      <c r="FL8" s="345"/>
      <c r="FM8" s="345"/>
      <c r="FN8" s="345"/>
      <c r="FO8" s="345"/>
      <c r="FP8" s="345"/>
      <c r="FQ8" s="345"/>
      <c r="FR8" s="345"/>
      <c r="FS8" s="345"/>
      <c r="FT8" s="345"/>
      <c r="FU8" s="345"/>
      <c r="FV8" s="345"/>
      <c r="FW8" s="345"/>
      <c r="FX8" s="345"/>
      <c r="FY8" s="345"/>
      <c r="FZ8" s="345"/>
      <c r="GA8" s="345"/>
      <c r="GB8" s="345"/>
      <c r="GC8" s="345"/>
      <c r="GD8" s="345"/>
      <c r="GE8" s="345"/>
      <c r="GF8" s="345"/>
      <c r="GG8" s="345"/>
      <c r="GH8" s="345"/>
      <c r="GI8" s="345"/>
      <c r="GJ8" s="345"/>
      <c r="GK8" s="345"/>
      <c r="GL8" s="345"/>
      <c r="GM8" s="345"/>
      <c r="GN8" s="345"/>
      <c r="GO8" s="345"/>
      <c r="GP8" s="345"/>
      <c r="GQ8" s="345"/>
      <c r="GR8" s="345"/>
      <c r="GS8" s="345"/>
      <c r="GT8" s="345"/>
      <c r="GU8" s="345"/>
      <c r="GV8" s="345"/>
      <c r="GW8" s="345"/>
      <c r="GX8" s="345"/>
      <c r="GY8" s="345"/>
      <c r="GZ8" s="345"/>
      <c r="HA8" s="345"/>
      <c r="HB8" s="345"/>
      <c r="HC8" s="345"/>
      <c r="HD8" s="345"/>
      <c r="HE8" s="345"/>
      <c r="HF8" s="345"/>
      <c r="HG8" s="345"/>
      <c r="HH8" s="345"/>
      <c r="HI8" s="345"/>
      <c r="HJ8" s="345"/>
      <c r="HK8" s="345"/>
      <c r="HL8" s="345"/>
      <c r="HM8" s="345"/>
      <c r="HN8" s="345"/>
      <c r="HO8" s="345"/>
      <c r="HP8" s="345"/>
      <c r="HQ8" s="345"/>
      <c r="HR8" s="345"/>
      <c r="HS8" s="345"/>
      <c r="HT8" s="345"/>
      <c r="HU8" s="345"/>
      <c r="HV8" s="345"/>
      <c r="HW8" s="345"/>
      <c r="HX8" s="345"/>
      <c r="HY8" s="345"/>
      <c r="HZ8" s="345"/>
      <c r="IA8" s="345"/>
      <c r="IB8" s="345"/>
      <c r="IC8" s="345"/>
      <c r="ID8" s="345"/>
      <c r="IE8" s="345"/>
      <c r="IF8" s="345"/>
      <c r="IG8" s="345"/>
      <c r="IH8" s="345"/>
      <c r="II8" s="345"/>
      <c r="IJ8" s="345"/>
      <c r="IK8" s="345"/>
      <c r="IL8" s="345"/>
      <c r="IM8" s="345"/>
      <c r="IN8" s="345"/>
      <c r="IO8" s="345"/>
      <c r="IP8" s="345"/>
      <c r="IQ8" s="345"/>
      <c r="IR8" s="345"/>
      <c r="IS8" s="345"/>
      <c r="IT8" s="345"/>
      <c r="IU8" s="345"/>
      <c r="IV8" s="345"/>
      <c r="IW8" s="345"/>
      <c r="IX8" s="345"/>
      <c r="IY8" s="345"/>
      <c r="IZ8" s="345"/>
      <c r="JA8" s="345"/>
      <c r="JB8" s="345"/>
      <c r="JC8" s="345"/>
      <c r="JD8" s="345"/>
      <c r="JE8" s="345"/>
      <c r="JF8" s="345"/>
      <c r="JG8" s="345"/>
    </row>
    <row r="9" spans="1:267" s="380" customFormat="1" ht="100.5" customHeight="1" x14ac:dyDescent="0.35">
      <c r="A9" s="373"/>
      <c r="B9" s="374" t="s">
        <v>8</v>
      </c>
      <c r="C9" s="375"/>
      <c r="D9" s="376"/>
      <c r="E9" s="376"/>
      <c r="F9" s="377">
        <f t="shared" ref="F9:F14" si="8">SUM(G9:Q9)</f>
        <v>4214450</v>
      </c>
      <c r="G9" s="377">
        <f t="shared" ref="G9:Q9" si="9">G10+G11+G12+G13+G15+G174+G14</f>
        <v>386100</v>
      </c>
      <c r="H9" s="377">
        <f t="shared" si="9"/>
        <v>225000</v>
      </c>
      <c r="I9" s="377">
        <f t="shared" si="9"/>
        <v>1500000</v>
      </c>
      <c r="J9" s="377">
        <f t="shared" si="9"/>
        <v>166600</v>
      </c>
      <c r="K9" s="377">
        <f t="shared" si="9"/>
        <v>12904</v>
      </c>
      <c r="L9" s="377">
        <f t="shared" si="9"/>
        <v>6755</v>
      </c>
      <c r="M9" s="377">
        <f t="shared" si="9"/>
        <v>445573</v>
      </c>
      <c r="N9" s="377">
        <f t="shared" si="9"/>
        <v>977891</v>
      </c>
      <c r="O9" s="377">
        <f t="shared" si="9"/>
        <v>143627</v>
      </c>
      <c r="P9" s="377">
        <f t="shared" si="9"/>
        <v>150000</v>
      </c>
      <c r="Q9" s="377">
        <f t="shared" si="9"/>
        <v>200000</v>
      </c>
      <c r="R9" s="878">
        <f t="shared" ref="R9:R14" si="10">SUM(S9:AC9)</f>
        <v>4214450</v>
      </c>
      <c r="S9" s="377">
        <f>S10+S11+S12+S13+S15+S174+S14</f>
        <v>386100</v>
      </c>
      <c r="T9" s="377">
        <f t="shared" ref="T9:AC9" si="11">T10+T11+T12+T13+T15+T174+T14</f>
        <v>225000</v>
      </c>
      <c r="U9" s="377">
        <f>U10+U11+U12+U13+U15+U174+U14</f>
        <v>1500000</v>
      </c>
      <c r="V9" s="377">
        <f t="shared" si="11"/>
        <v>166600</v>
      </c>
      <c r="W9" s="377">
        <f t="shared" si="11"/>
        <v>12904</v>
      </c>
      <c r="X9" s="377">
        <f t="shared" si="11"/>
        <v>6755</v>
      </c>
      <c r="Y9" s="878">
        <f t="shared" si="11"/>
        <v>445573</v>
      </c>
      <c r="Z9" s="377">
        <f t="shared" si="11"/>
        <v>977891</v>
      </c>
      <c r="AA9" s="377">
        <f t="shared" si="11"/>
        <v>143627</v>
      </c>
      <c r="AB9" s="377">
        <f t="shared" si="11"/>
        <v>150000</v>
      </c>
      <c r="AC9" s="377">
        <f t="shared" si="11"/>
        <v>200000</v>
      </c>
      <c r="AD9" s="378"/>
      <c r="AE9" s="370"/>
      <c r="AF9" s="370"/>
      <c r="AG9" s="370"/>
      <c r="AH9" s="337"/>
      <c r="AI9" s="337"/>
      <c r="AJ9" s="379"/>
      <c r="AK9" s="379"/>
      <c r="AL9" s="379"/>
      <c r="AM9" s="379"/>
      <c r="AN9" s="379"/>
      <c r="AO9" s="379"/>
      <c r="AP9" s="379"/>
      <c r="AQ9" s="379"/>
      <c r="AR9" s="379"/>
      <c r="AS9" s="379"/>
      <c r="AT9" s="379"/>
      <c r="AU9" s="379"/>
      <c r="AV9" s="379"/>
      <c r="AW9" s="379"/>
      <c r="AX9" s="379"/>
      <c r="AY9" s="379"/>
      <c r="AZ9" s="379"/>
      <c r="BA9" s="379"/>
    </row>
    <row r="10" spans="1:267" s="973" customFormat="1" ht="89.25" customHeight="1" x14ac:dyDescent="0.35">
      <c r="A10" s="965" t="s">
        <v>9</v>
      </c>
      <c r="B10" s="966" t="s">
        <v>93</v>
      </c>
      <c r="C10" s="967"/>
      <c r="D10" s="968"/>
      <c r="E10" s="968"/>
      <c r="F10" s="391">
        <f t="shared" si="8"/>
        <v>270000</v>
      </c>
      <c r="G10" s="969"/>
      <c r="H10" s="969"/>
      <c r="I10" s="970">
        <f>PL1NTMXSKT!N9</f>
        <v>270000</v>
      </c>
      <c r="J10" s="969"/>
      <c r="K10" s="969"/>
      <c r="L10" s="969"/>
      <c r="M10" s="391"/>
      <c r="N10" s="969"/>
      <c r="O10" s="969"/>
      <c r="P10" s="969"/>
      <c r="Q10" s="969"/>
      <c r="R10" s="879">
        <f t="shared" si="10"/>
        <v>270000</v>
      </c>
      <c r="S10" s="969"/>
      <c r="T10" s="969"/>
      <c r="U10" s="970">
        <f>PL1NTMXSKT!O9</f>
        <v>270000</v>
      </c>
      <c r="V10" s="969"/>
      <c r="W10" s="969"/>
      <c r="X10" s="969"/>
      <c r="Y10" s="879"/>
      <c r="Z10" s="969"/>
      <c r="AA10" s="969"/>
      <c r="AB10" s="969"/>
      <c r="AC10" s="969"/>
      <c r="AD10" s="971" t="s">
        <v>1364</v>
      </c>
      <c r="AE10" s="972"/>
      <c r="AF10" s="972"/>
      <c r="AG10" s="972"/>
      <c r="AH10" s="972"/>
      <c r="AI10" s="972"/>
      <c r="AJ10" s="972"/>
      <c r="AK10" s="972"/>
      <c r="AL10" s="972"/>
      <c r="AM10" s="972"/>
      <c r="AN10" s="972"/>
      <c r="AO10" s="972"/>
      <c r="AP10" s="972"/>
      <c r="AQ10" s="972"/>
      <c r="AR10" s="972"/>
      <c r="AS10" s="972"/>
      <c r="AT10" s="972"/>
      <c r="AU10" s="972"/>
      <c r="AV10" s="972"/>
      <c r="AW10" s="972"/>
      <c r="AX10" s="972"/>
      <c r="AY10" s="972"/>
      <c r="AZ10" s="972"/>
      <c r="BA10" s="972"/>
    </row>
    <row r="11" spans="1:267" s="973" customFormat="1" ht="94.5" customHeight="1" x14ac:dyDescent="0.35">
      <c r="A11" s="965" t="s">
        <v>13</v>
      </c>
      <c r="B11" s="388" t="s">
        <v>762</v>
      </c>
      <c r="C11" s="967"/>
      <c r="D11" s="968"/>
      <c r="E11" s="968"/>
      <c r="F11" s="391">
        <f t="shared" si="8"/>
        <v>15360</v>
      </c>
      <c r="G11" s="969"/>
      <c r="H11" s="969"/>
      <c r="I11" s="391">
        <f>PL2.Thanhtoanno!K8</f>
        <v>14769</v>
      </c>
      <c r="J11" s="969"/>
      <c r="K11" s="969"/>
      <c r="L11" s="969"/>
      <c r="M11" s="391">
        <f>PL2.Thanhtoanno!K13</f>
        <v>591</v>
      </c>
      <c r="N11" s="969"/>
      <c r="O11" s="969"/>
      <c r="P11" s="969"/>
      <c r="Q11" s="969"/>
      <c r="R11" s="879">
        <f t="shared" si="10"/>
        <v>15377</v>
      </c>
      <c r="S11" s="969"/>
      <c r="T11" s="969"/>
      <c r="U11" s="391">
        <f>PL2.Thanhtoanno!L8</f>
        <v>14786</v>
      </c>
      <c r="V11" s="969"/>
      <c r="W11" s="969"/>
      <c r="X11" s="969"/>
      <c r="Y11" s="879">
        <f>PL2.Thanhtoanno!L13</f>
        <v>591</v>
      </c>
      <c r="Z11" s="969"/>
      <c r="AA11" s="969"/>
      <c r="AB11" s="969"/>
      <c r="AC11" s="969"/>
      <c r="AD11" s="971" t="s">
        <v>1365</v>
      </c>
      <c r="AE11" s="972"/>
      <c r="AF11" s="972"/>
      <c r="AG11" s="972"/>
      <c r="AH11" s="972"/>
      <c r="AI11" s="972"/>
      <c r="AJ11" s="972"/>
      <c r="AK11" s="972"/>
      <c r="AL11" s="972"/>
      <c r="AM11" s="972"/>
      <c r="AN11" s="972"/>
      <c r="AO11" s="972"/>
      <c r="AP11" s="972"/>
      <c r="AQ11" s="972"/>
      <c r="AR11" s="972"/>
      <c r="AS11" s="972"/>
      <c r="AT11" s="972"/>
      <c r="AU11" s="972"/>
      <c r="AV11" s="972"/>
      <c r="AW11" s="972"/>
      <c r="AX11" s="972"/>
      <c r="AY11" s="972"/>
      <c r="AZ11" s="972"/>
      <c r="BA11" s="972"/>
    </row>
    <row r="12" spans="1:267" s="976" customFormat="1" ht="96" customHeight="1" x14ac:dyDescent="0.3">
      <c r="A12" s="965" t="s">
        <v>30</v>
      </c>
      <c r="B12" s="388" t="s">
        <v>1196</v>
      </c>
      <c r="C12" s="513"/>
      <c r="D12" s="392"/>
      <c r="E12" s="974"/>
      <c r="F12" s="391">
        <f t="shared" si="8"/>
        <v>38100</v>
      </c>
      <c r="G12" s="391">
        <f>PL3.Quyhoach!I7</f>
        <v>38100</v>
      </c>
      <c r="H12" s="391"/>
      <c r="I12" s="970"/>
      <c r="J12" s="391"/>
      <c r="K12" s="391"/>
      <c r="L12" s="391"/>
      <c r="M12" s="391"/>
      <c r="N12" s="391"/>
      <c r="O12" s="391"/>
      <c r="P12" s="391"/>
      <c r="Q12" s="391"/>
      <c r="R12" s="879">
        <f t="shared" si="10"/>
        <v>22419</v>
      </c>
      <c r="S12" s="391">
        <f>PL3.Quyhoach!J7</f>
        <v>22419</v>
      </c>
      <c r="T12" s="391"/>
      <c r="U12" s="970"/>
      <c r="V12" s="391"/>
      <c r="W12" s="391"/>
      <c r="X12" s="391"/>
      <c r="Y12" s="879"/>
      <c r="Z12" s="391"/>
      <c r="AA12" s="391"/>
      <c r="AB12" s="391"/>
      <c r="AC12" s="391"/>
      <c r="AD12" s="971" t="s">
        <v>1366</v>
      </c>
      <c r="AE12" s="975"/>
      <c r="AF12" s="975"/>
      <c r="AG12" s="975"/>
      <c r="AH12" s="975"/>
      <c r="AI12" s="975"/>
      <c r="AJ12" s="975"/>
      <c r="AK12" s="975"/>
      <c r="AL12" s="975"/>
      <c r="AM12" s="975"/>
      <c r="AN12" s="975"/>
      <c r="AO12" s="975"/>
      <c r="AP12" s="975"/>
      <c r="AQ12" s="975"/>
      <c r="AR12" s="975"/>
      <c r="AS12" s="975"/>
      <c r="AT12" s="975"/>
      <c r="AU12" s="975"/>
      <c r="AV12" s="975"/>
      <c r="AW12" s="975"/>
      <c r="AX12" s="975"/>
      <c r="AY12" s="975"/>
      <c r="AZ12" s="975"/>
      <c r="BA12" s="975"/>
    </row>
    <row r="13" spans="1:267" s="973" customFormat="1" ht="111" customHeight="1" x14ac:dyDescent="0.35">
      <c r="A13" s="965" t="s">
        <v>1294</v>
      </c>
      <c r="B13" s="966" t="s">
        <v>79</v>
      </c>
      <c r="C13" s="967"/>
      <c r="D13" s="968"/>
      <c r="E13" s="968"/>
      <c r="F13" s="391">
        <f t="shared" si="8"/>
        <v>166600</v>
      </c>
      <c r="G13" s="969"/>
      <c r="H13" s="969"/>
      <c r="I13" s="969"/>
      <c r="J13" s="970">
        <v>166600</v>
      </c>
      <c r="K13" s="970"/>
      <c r="L13" s="970"/>
      <c r="M13" s="970"/>
      <c r="N13" s="970"/>
      <c r="O13" s="970"/>
      <c r="P13" s="970"/>
      <c r="Q13" s="970"/>
      <c r="R13" s="879">
        <f t="shared" si="10"/>
        <v>166600</v>
      </c>
      <c r="S13" s="969"/>
      <c r="T13" s="969"/>
      <c r="U13" s="969"/>
      <c r="V13" s="970">
        <v>166600</v>
      </c>
      <c r="W13" s="970"/>
      <c r="X13" s="970"/>
      <c r="Y13" s="977"/>
      <c r="Z13" s="970"/>
      <c r="AA13" s="970"/>
      <c r="AB13" s="970"/>
      <c r="AC13" s="970"/>
      <c r="AD13" s="971" t="s">
        <v>1211</v>
      </c>
      <c r="AE13" s="972"/>
      <c r="AF13" s="972"/>
      <c r="AG13" s="972"/>
      <c r="AH13" s="972"/>
      <c r="AI13" s="972"/>
      <c r="AJ13" s="972"/>
      <c r="AK13" s="972"/>
      <c r="AL13" s="972"/>
      <c r="AM13" s="972"/>
      <c r="AN13" s="972"/>
      <c r="AO13" s="972"/>
      <c r="AP13" s="972"/>
      <c r="AQ13" s="972"/>
      <c r="AR13" s="972"/>
      <c r="AS13" s="972"/>
      <c r="AT13" s="972"/>
      <c r="AU13" s="972"/>
      <c r="AV13" s="972"/>
      <c r="AW13" s="972"/>
      <c r="AX13" s="972"/>
      <c r="AY13" s="972"/>
      <c r="AZ13" s="972"/>
      <c r="BA13" s="972"/>
    </row>
    <row r="14" spans="1:267" s="973" customFormat="1" ht="111" customHeight="1" x14ac:dyDescent="0.35">
      <c r="A14" s="965" t="s">
        <v>80</v>
      </c>
      <c r="B14" s="966" t="s">
        <v>861</v>
      </c>
      <c r="C14" s="967"/>
      <c r="D14" s="968"/>
      <c r="E14" s="968"/>
      <c r="F14" s="391">
        <f t="shared" si="8"/>
        <v>200000</v>
      </c>
      <c r="G14" s="969"/>
      <c r="H14" s="969"/>
      <c r="I14" s="969"/>
      <c r="J14" s="970"/>
      <c r="K14" s="970"/>
      <c r="L14" s="970"/>
      <c r="M14" s="970"/>
      <c r="N14" s="970"/>
      <c r="O14" s="970"/>
      <c r="P14" s="970"/>
      <c r="Q14" s="970">
        <v>200000</v>
      </c>
      <c r="R14" s="879">
        <f t="shared" si="10"/>
        <v>200000</v>
      </c>
      <c r="S14" s="969"/>
      <c r="T14" s="969"/>
      <c r="U14" s="969"/>
      <c r="V14" s="970"/>
      <c r="W14" s="970"/>
      <c r="X14" s="970"/>
      <c r="Y14" s="977"/>
      <c r="Z14" s="970"/>
      <c r="AA14" s="970"/>
      <c r="AB14" s="970"/>
      <c r="AC14" s="970">
        <v>200000</v>
      </c>
      <c r="AD14" s="971" t="s">
        <v>863</v>
      </c>
      <c r="AE14" s="972"/>
      <c r="AF14" s="972"/>
      <c r="AG14" s="972"/>
      <c r="AH14" s="972"/>
      <c r="AI14" s="972"/>
      <c r="AJ14" s="972"/>
      <c r="AK14" s="972"/>
      <c r="AL14" s="972"/>
      <c r="AM14" s="972"/>
      <c r="AN14" s="972"/>
      <c r="AO14" s="972"/>
      <c r="AP14" s="972"/>
      <c r="AQ14" s="972"/>
      <c r="AR14" s="972"/>
      <c r="AS14" s="972"/>
      <c r="AT14" s="972"/>
      <c r="AU14" s="972"/>
      <c r="AV14" s="972"/>
      <c r="AW14" s="972"/>
      <c r="AX14" s="972"/>
      <c r="AY14" s="972"/>
      <c r="AZ14" s="972"/>
      <c r="BA14" s="972"/>
    </row>
    <row r="15" spans="1:267" s="973" customFormat="1" ht="66.75" customHeight="1" x14ac:dyDescent="0.35">
      <c r="A15" s="965" t="s">
        <v>655</v>
      </c>
      <c r="B15" s="966" t="s">
        <v>10</v>
      </c>
      <c r="C15" s="967"/>
      <c r="D15" s="968"/>
      <c r="E15" s="968"/>
      <c r="F15" s="391">
        <f t="shared" ref="F15:P15" si="12">F16+F23+F46+F52+F82+F106+F118+F124+F137+F150+F171+F172+F173+F161</f>
        <v>3515050</v>
      </c>
      <c r="G15" s="391">
        <f t="shared" si="12"/>
        <v>344860</v>
      </c>
      <c r="H15" s="391">
        <f t="shared" si="12"/>
        <v>225000</v>
      </c>
      <c r="I15" s="391">
        <f t="shared" si="12"/>
        <v>1213231</v>
      </c>
      <c r="J15" s="391"/>
      <c r="K15" s="391">
        <f t="shared" si="12"/>
        <v>12904</v>
      </c>
      <c r="L15" s="391">
        <f t="shared" si="12"/>
        <v>6755</v>
      </c>
      <c r="M15" s="391">
        <f t="shared" si="12"/>
        <v>444982</v>
      </c>
      <c r="N15" s="391">
        <f t="shared" si="12"/>
        <v>973691</v>
      </c>
      <c r="O15" s="391">
        <f t="shared" si="12"/>
        <v>143627</v>
      </c>
      <c r="P15" s="391">
        <f t="shared" si="12"/>
        <v>150000</v>
      </c>
      <c r="Q15" s="391"/>
      <c r="R15" s="879">
        <f t="shared" ref="R15:AB15" si="13">R16+R23+R46+R52+R82+R106+R118+R124+R137+R150+R171+R172+R173+R161</f>
        <v>3526906</v>
      </c>
      <c r="S15" s="391">
        <f t="shared" si="13"/>
        <v>356665</v>
      </c>
      <c r="T15" s="391">
        <f t="shared" si="13"/>
        <v>225000</v>
      </c>
      <c r="U15" s="391">
        <f t="shared" si="13"/>
        <v>1213282</v>
      </c>
      <c r="V15" s="391"/>
      <c r="W15" s="391">
        <f t="shared" si="13"/>
        <v>12904</v>
      </c>
      <c r="X15" s="391">
        <f t="shared" si="13"/>
        <v>6755</v>
      </c>
      <c r="Y15" s="879">
        <f t="shared" si="13"/>
        <v>444982</v>
      </c>
      <c r="Z15" s="391">
        <f t="shared" si="13"/>
        <v>973691</v>
      </c>
      <c r="AA15" s="391">
        <f t="shared" si="13"/>
        <v>143627</v>
      </c>
      <c r="AB15" s="391">
        <f t="shared" si="13"/>
        <v>150000</v>
      </c>
      <c r="AC15" s="391"/>
      <c r="AD15" s="968"/>
      <c r="AE15" s="972"/>
      <c r="AF15" s="972"/>
      <c r="AG15" s="972"/>
      <c r="AH15" s="972"/>
      <c r="AI15" s="972"/>
      <c r="AJ15" s="972"/>
      <c r="AK15" s="972"/>
      <c r="AL15" s="972"/>
      <c r="AM15" s="972"/>
      <c r="AN15" s="972"/>
      <c r="AO15" s="972"/>
      <c r="AP15" s="972"/>
      <c r="AQ15" s="972"/>
      <c r="AR15" s="972"/>
      <c r="AS15" s="972"/>
      <c r="AT15" s="972"/>
      <c r="AU15" s="972"/>
      <c r="AV15" s="972"/>
      <c r="AW15" s="972"/>
      <c r="AX15" s="972"/>
      <c r="AY15" s="972"/>
      <c r="AZ15" s="972"/>
      <c r="BA15" s="972"/>
    </row>
    <row r="16" spans="1:267" s="394" customFormat="1" ht="65.099999999999994" customHeight="1" x14ac:dyDescent="0.3">
      <c r="A16" s="387" t="s">
        <v>11</v>
      </c>
      <c r="B16" s="388" t="s">
        <v>730</v>
      </c>
      <c r="C16" s="389"/>
      <c r="D16" s="390"/>
      <c r="E16" s="390"/>
      <c r="F16" s="391">
        <f>F17</f>
        <v>748709</v>
      </c>
      <c r="G16" s="391">
        <f t="shared" ref="G16:M16" si="14">G17</f>
        <v>111263</v>
      </c>
      <c r="H16" s="391"/>
      <c r="I16" s="391">
        <f t="shared" si="14"/>
        <v>205291</v>
      </c>
      <c r="J16" s="391"/>
      <c r="K16" s="391">
        <f t="shared" si="14"/>
        <v>12904</v>
      </c>
      <c r="L16" s="391">
        <f t="shared" si="14"/>
        <v>6755</v>
      </c>
      <c r="M16" s="391">
        <f t="shared" si="14"/>
        <v>412496</v>
      </c>
      <c r="N16" s="391"/>
      <c r="O16" s="391"/>
      <c r="P16" s="391"/>
      <c r="Q16" s="391"/>
      <c r="R16" s="879">
        <f>R17</f>
        <v>759709</v>
      </c>
      <c r="S16" s="391">
        <f t="shared" ref="S16:Y16" si="15">S17</f>
        <v>111263</v>
      </c>
      <c r="T16" s="391"/>
      <c r="U16" s="391">
        <f t="shared" si="15"/>
        <v>213922</v>
      </c>
      <c r="V16" s="391"/>
      <c r="W16" s="391">
        <f t="shared" si="15"/>
        <v>12904</v>
      </c>
      <c r="X16" s="391">
        <f t="shared" si="15"/>
        <v>6755</v>
      </c>
      <c r="Y16" s="879">
        <f t="shared" si="15"/>
        <v>414865</v>
      </c>
      <c r="Z16" s="391"/>
      <c r="AA16" s="391"/>
      <c r="AB16" s="391"/>
      <c r="AC16" s="391"/>
      <c r="AD16" s="392"/>
      <c r="AE16" s="386"/>
      <c r="AF16" s="386"/>
      <c r="AG16" s="386"/>
      <c r="AH16" s="386"/>
      <c r="AI16" s="386"/>
      <c r="AJ16" s="393"/>
      <c r="AK16" s="393"/>
      <c r="AL16" s="393"/>
      <c r="AM16" s="393"/>
      <c r="AN16" s="393"/>
      <c r="AO16" s="393"/>
      <c r="AP16" s="393"/>
      <c r="AQ16" s="393"/>
      <c r="AR16" s="393"/>
      <c r="AS16" s="393"/>
      <c r="AT16" s="393"/>
      <c r="AU16" s="393"/>
      <c r="AV16" s="393"/>
      <c r="AW16" s="393"/>
      <c r="AX16" s="393"/>
      <c r="AY16" s="393"/>
      <c r="AZ16" s="393"/>
      <c r="BA16" s="393"/>
    </row>
    <row r="17" spans="1:53" s="403" customFormat="1" ht="65.099999999999994" customHeight="1" x14ac:dyDescent="0.35">
      <c r="A17" s="395" t="s">
        <v>17</v>
      </c>
      <c r="B17" s="396" t="s">
        <v>411</v>
      </c>
      <c r="C17" s="397"/>
      <c r="D17" s="398"/>
      <c r="E17" s="398"/>
      <c r="F17" s="399">
        <f>SUM(F18:F22)</f>
        <v>748709</v>
      </c>
      <c r="G17" s="399">
        <f>SUM(G18:G22)</f>
        <v>111263</v>
      </c>
      <c r="H17" s="399"/>
      <c r="I17" s="399">
        <f>SUM(I18:I22)</f>
        <v>205291</v>
      </c>
      <c r="J17" s="399"/>
      <c r="K17" s="399">
        <f t="shared" ref="K17:L17" si="16">SUM(K18:K22)</f>
        <v>12904</v>
      </c>
      <c r="L17" s="399">
        <f t="shared" si="16"/>
        <v>6755</v>
      </c>
      <c r="M17" s="399">
        <f>SUM(M18:M22)</f>
        <v>412496</v>
      </c>
      <c r="N17" s="399"/>
      <c r="O17" s="399"/>
      <c r="P17" s="399"/>
      <c r="Q17" s="399"/>
      <c r="R17" s="880">
        <f>SUM(R18:R22)</f>
        <v>759709</v>
      </c>
      <c r="S17" s="399">
        <f>SUM(S18:S22)</f>
        <v>111263</v>
      </c>
      <c r="T17" s="399"/>
      <c r="U17" s="399">
        <f>SUM(U18:U22)</f>
        <v>213922</v>
      </c>
      <c r="V17" s="399"/>
      <c r="W17" s="399">
        <f t="shared" ref="W17:X17" si="17">SUM(W18:W22)</f>
        <v>12904</v>
      </c>
      <c r="X17" s="399">
        <f t="shared" si="17"/>
        <v>6755</v>
      </c>
      <c r="Y17" s="880">
        <f>SUM(Y18:Y22)</f>
        <v>414865</v>
      </c>
      <c r="Z17" s="399"/>
      <c r="AA17" s="399"/>
      <c r="AB17" s="399"/>
      <c r="AC17" s="399"/>
      <c r="AD17" s="400"/>
      <c r="AE17" s="401"/>
      <c r="AF17" s="401"/>
      <c r="AG17" s="401"/>
      <c r="AH17" s="401"/>
      <c r="AI17" s="401"/>
      <c r="AJ17" s="402"/>
      <c r="AK17" s="402"/>
      <c r="AL17" s="402"/>
      <c r="AM17" s="402"/>
      <c r="AN17" s="402"/>
      <c r="AO17" s="402"/>
      <c r="AP17" s="402"/>
      <c r="AQ17" s="402"/>
      <c r="AR17" s="402"/>
      <c r="AS17" s="402"/>
      <c r="AT17" s="402"/>
      <c r="AU17" s="402"/>
      <c r="AV17" s="402"/>
      <c r="AW17" s="402"/>
      <c r="AX17" s="402"/>
      <c r="AY17" s="402"/>
      <c r="AZ17" s="402"/>
      <c r="BA17" s="402"/>
    </row>
    <row r="18" spans="1:53" s="403" customFormat="1" ht="105.75" customHeight="1" x14ac:dyDescent="0.35">
      <c r="A18" s="404">
        <v>1</v>
      </c>
      <c r="B18" s="405" t="s">
        <v>658</v>
      </c>
      <c r="C18" s="406" t="s">
        <v>9</v>
      </c>
      <c r="D18" s="407" t="s">
        <v>659</v>
      </c>
      <c r="E18" s="407" t="s">
        <v>792</v>
      </c>
      <c r="F18" s="408">
        <f>SUM(G18:O18)</f>
        <v>106792</v>
      </c>
      <c r="G18" s="409"/>
      <c r="H18" s="410"/>
      <c r="I18" s="410"/>
      <c r="J18" s="410"/>
      <c r="K18" s="410"/>
      <c r="L18" s="410"/>
      <c r="M18" s="410">
        <v>106792</v>
      </c>
      <c r="N18" s="410"/>
      <c r="O18" s="410"/>
      <c r="P18" s="410"/>
      <c r="Q18" s="410"/>
      <c r="R18" s="955">
        <f>SUM(S18:AA18)</f>
        <v>106792</v>
      </c>
      <c r="S18" s="409"/>
      <c r="T18" s="410"/>
      <c r="U18" s="410"/>
      <c r="V18" s="410"/>
      <c r="W18" s="410"/>
      <c r="X18" s="410"/>
      <c r="Y18" s="881">
        <v>106792</v>
      </c>
      <c r="Z18" s="410"/>
      <c r="AA18" s="410"/>
      <c r="AB18" s="410"/>
      <c r="AC18" s="410"/>
      <c r="AD18" s="411" t="s">
        <v>752</v>
      </c>
      <c r="AE18" s="412"/>
      <c r="AF18" s="412"/>
      <c r="AG18" s="412"/>
      <c r="AH18" s="412"/>
      <c r="AI18" s="412"/>
      <c r="AJ18" s="413"/>
      <c r="AK18" s="413"/>
      <c r="AL18" s="413"/>
      <c r="AM18" s="413"/>
      <c r="AN18" s="413"/>
      <c r="AO18" s="413"/>
      <c r="AP18" s="413"/>
      <c r="AQ18" s="413"/>
      <c r="AR18" s="413"/>
      <c r="AS18" s="413"/>
      <c r="AT18" s="413"/>
      <c r="AU18" s="413"/>
      <c r="AV18" s="413"/>
      <c r="AW18" s="413"/>
      <c r="AX18" s="413"/>
      <c r="AY18" s="402"/>
      <c r="AZ18" s="402"/>
      <c r="BA18" s="402"/>
    </row>
    <row r="19" spans="1:53" s="403" customFormat="1" ht="108" customHeight="1" x14ac:dyDescent="0.35">
      <c r="A19" s="414" t="s">
        <v>39</v>
      </c>
      <c r="B19" s="405" t="s">
        <v>23</v>
      </c>
      <c r="C19" s="415" t="s">
        <v>13</v>
      </c>
      <c r="D19" s="407" t="s">
        <v>700</v>
      </c>
      <c r="E19" s="407" t="s">
        <v>102</v>
      </c>
      <c r="F19" s="408">
        <f>SUM(G19:O19)</f>
        <v>300</v>
      </c>
      <c r="G19" s="416">
        <v>300</v>
      </c>
      <c r="H19" s="410"/>
      <c r="I19" s="410"/>
      <c r="J19" s="410"/>
      <c r="K19" s="410"/>
      <c r="L19" s="410"/>
      <c r="M19" s="410"/>
      <c r="N19" s="410"/>
      <c r="O19" s="410"/>
      <c r="P19" s="410"/>
      <c r="Q19" s="410"/>
      <c r="R19" s="955">
        <f>SUM(S19:AA19)</f>
        <v>300</v>
      </c>
      <c r="S19" s="416">
        <v>300</v>
      </c>
      <c r="T19" s="410"/>
      <c r="U19" s="410"/>
      <c r="V19" s="410"/>
      <c r="W19" s="410"/>
      <c r="X19" s="410"/>
      <c r="Y19" s="881"/>
      <c r="Z19" s="410"/>
      <c r="AA19" s="410"/>
      <c r="AB19" s="410"/>
      <c r="AC19" s="410"/>
      <c r="AD19" s="417"/>
      <c r="AE19" s="418"/>
      <c r="AF19" s="418"/>
      <c r="AG19" s="418"/>
      <c r="AH19" s="418"/>
      <c r="AI19" s="418"/>
      <c r="AJ19" s="419"/>
      <c r="AK19" s="419"/>
      <c r="AL19" s="419"/>
      <c r="AM19" s="419"/>
      <c r="AN19" s="419"/>
      <c r="AO19" s="419"/>
      <c r="AP19" s="419"/>
      <c r="AQ19" s="419"/>
      <c r="AR19" s="419"/>
      <c r="AS19" s="419"/>
      <c r="AT19" s="419"/>
      <c r="AU19" s="419"/>
      <c r="AV19" s="419"/>
      <c r="AW19" s="419"/>
      <c r="AX19" s="419"/>
      <c r="AY19" s="402"/>
      <c r="AZ19" s="402"/>
      <c r="BA19" s="402"/>
    </row>
    <row r="20" spans="1:53" s="380" customFormat="1" ht="128.25" customHeight="1" x14ac:dyDescent="0.35">
      <c r="A20" s="764" t="s">
        <v>21</v>
      </c>
      <c r="B20" s="765" t="s">
        <v>298</v>
      </c>
      <c r="C20" s="375" t="s">
        <v>13</v>
      </c>
      <c r="D20" s="766" t="s">
        <v>701</v>
      </c>
      <c r="E20" s="766" t="s">
        <v>792</v>
      </c>
      <c r="F20" s="554">
        <f>SUM(G20:O20)</f>
        <v>229900</v>
      </c>
      <c r="G20" s="546">
        <v>45000</v>
      </c>
      <c r="H20" s="546"/>
      <c r="I20" s="546">
        <v>27500</v>
      </c>
      <c r="J20" s="546"/>
      <c r="K20" s="546"/>
      <c r="L20" s="546"/>
      <c r="M20" s="546">
        <v>157400</v>
      </c>
      <c r="N20" s="546"/>
      <c r="O20" s="546"/>
      <c r="P20" s="546"/>
      <c r="Q20" s="546"/>
      <c r="R20" s="956">
        <f>SUM(S20:AA20)</f>
        <v>224816</v>
      </c>
      <c r="S20" s="546">
        <v>45000</v>
      </c>
      <c r="T20" s="546"/>
      <c r="U20" s="546">
        <v>27500</v>
      </c>
      <c r="V20" s="546"/>
      <c r="W20" s="546"/>
      <c r="X20" s="546"/>
      <c r="Y20" s="882">
        <f>157400-5084</f>
        <v>152316</v>
      </c>
      <c r="Z20" s="546"/>
      <c r="AA20" s="546"/>
      <c r="AB20" s="546"/>
      <c r="AC20" s="546"/>
      <c r="AD20" s="376"/>
      <c r="AE20" s="767"/>
      <c r="AF20" s="767"/>
      <c r="AG20" s="767"/>
      <c r="AH20" s="767"/>
      <c r="AI20" s="767"/>
      <c r="AJ20" s="767"/>
      <c r="AK20" s="767"/>
      <c r="AL20" s="767"/>
      <c r="AM20" s="767"/>
      <c r="AN20" s="767"/>
      <c r="AO20" s="767"/>
      <c r="AP20" s="767"/>
      <c r="AQ20" s="767"/>
      <c r="AR20" s="767"/>
      <c r="AS20" s="767"/>
      <c r="AT20" s="767"/>
      <c r="AU20" s="767"/>
      <c r="AV20" s="767"/>
      <c r="AW20" s="767"/>
      <c r="AX20" s="767"/>
      <c r="AY20" s="379"/>
      <c r="AZ20" s="379"/>
      <c r="BA20" s="379"/>
    </row>
    <row r="21" spans="1:53" s="769" customFormat="1" ht="115.5" customHeight="1" x14ac:dyDescent="0.35">
      <c r="A21" s="764" t="s">
        <v>368</v>
      </c>
      <c r="B21" s="765" t="s">
        <v>22</v>
      </c>
      <c r="C21" s="375" t="s">
        <v>9</v>
      </c>
      <c r="D21" s="766" t="s">
        <v>702</v>
      </c>
      <c r="E21" s="766" t="s">
        <v>792</v>
      </c>
      <c r="F21" s="554">
        <f>SUM(G21:O21)</f>
        <v>346331</v>
      </c>
      <c r="G21" s="546">
        <v>65963</v>
      </c>
      <c r="H21" s="546"/>
      <c r="I21" s="546">
        <v>137505</v>
      </c>
      <c r="J21" s="546"/>
      <c r="K21" s="546">
        <v>12904</v>
      </c>
      <c r="L21" s="546">
        <v>6755</v>
      </c>
      <c r="M21" s="546">
        <v>123204</v>
      </c>
      <c r="N21" s="546"/>
      <c r="O21" s="546"/>
      <c r="P21" s="546"/>
      <c r="Q21" s="546"/>
      <c r="R21" s="956">
        <f>SUM(S21:AA21)</f>
        <v>351415</v>
      </c>
      <c r="S21" s="546">
        <f>65963</f>
        <v>65963</v>
      </c>
      <c r="T21" s="546"/>
      <c r="U21" s="546">
        <v>137505</v>
      </c>
      <c r="V21" s="546"/>
      <c r="W21" s="546">
        <v>12904</v>
      </c>
      <c r="X21" s="546">
        <v>6755</v>
      </c>
      <c r="Y21" s="882">
        <f>M21+5084</f>
        <v>128288</v>
      </c>
      <c r="Z21" s="546"/>
      <c r="AA21" s="546"/>
      <c r="AB21" s="546"/>
      <c r="AC21" s="546"/>
      <c r="AD21" s="376"/>
      <c r="AE21" s="767"/>
      <c r="AF21" s="767"/>
      <c r="AG21" s="767"/>
      <c r="AH21" s="767"/>
      <c r="AI21" s="767"/>
      <c r="AJ21" s="767"/>
      <c r="AK21" s="767"/>
      <c r="AL21" s="767"/>
      <c r="AM21" s="767"/>
      <c r="AN21" s="767"/>
      <c r="AO21" s="767"/>
      <c r="AP21" s="767"/>
      <c r="AQ21" s="767"/>
      <c r="AR21" s="767"/>
      <c r="AS21" s="767"/>
      <c r="AT21" s="767"/>
      <c r="AU21" s="767"/>
      <c r="AV21" s="767"/>
      <c r="AW21" s="767"/>
      <c r="AX21" s="767"/>
      <c r="AY21" s="768"/>
      <c r="AZ21" s="768"/>
      <c r="BA21" s="768"/>
    </row>
    <row r="22" spans="1:53" s="380" customFormat="1" ht="120.75" customHeight="1" x14ac:dyDescent="0.35">
      <c r="A22" s="764" t="s">
        <v>771</v>
      </c>
      <c r="B22" s="765" t="s">
        <v>486</v>
      </c>
      <c r="C22" s="375" t="s">
        <v>13</v>
      </c>
      <c r="D22" s="766" t="s">
        <v>703</v>
      </c>
      <c r="E22" s="766" t="s">
        <v>792</v>
      </c>
      <c r="F22" s="554">
        <f>SUM(G22:O22)</f>
        <v>65386</v>
      </c>
      <c r="G22" s="546"/>
      <c r="H22" s="554"/>
      <c r="I22" s="554">
        <v>40286</v>
      </c>
      <c r="J22" s="554"/>
      <c r="K22" s="554"/>
      <c r="L22" s="554"/>
      <c r="M22" s="546">
        <v>25100</v>
      </c>
      <c r="N22" s="858"/>
      <c r="O22" s="858"/>
      <c r="P22" s="858"/>
      <c r="Q22" s="858"/>
      <c r="R22" s="956">
        <f>SUM(S22:AA22)</f>
        <v>76386</v>
      </c>
      <c r="S22" s="546"/>
      <c r="T22" s="554"/>
      <c r="U22" s="554">
        <f>40286+11000-1500-869</f>
        <v>48917</v>
      </c>
      <c r="V22" s="554"/>
      <c r="W22" s="554"/>
      <c r="X22" s="554"/>
      <c r="Y22" s="882">
        <f>25100+1500+869</f>
        <v>27469</v>
      </c>
      <c r="Z22" s="858"/>
      <c r="AA22" s="858"/>
      <c r="AB22" s="858"/>
      <c r="AC22" s="858"/>
      <c r="AD22" s="916"/>
      <c r="AE22" s="379"/>
      <c r="AF22" s="917"/>
      <c r="AG22" s="379"/>
      <c r="AH22" s="379"/>
      <c r="AI22" s="379"/>
      <c r="AJ22" s="379"/>
      <c r="AK22" s="379"/>
      <c r="AL22" s="379"/>
      <c r="AM22" s="379"/>
      <c r="AN22" s="379"/>
      <c r="AO22" s="379"/>
      <c r="AP22" s="379"/>
      <c r="AQ22" s="379"/>
      <c r="AR22" s="379"/>
      <c r="AS22" s="379"/>
      <c r="AT22" s="379"/>
      <c r="AU22" s="379"/>
      <c r="AV22" s="379"/>
      <c r="AW22" s="379"/>
      <c r="AX22" s="379"/>
      <c r="AY22" s="379"/>
      <c r="AZ22" s="379"/>
      <c r="BA22" s="379"/>
    </row>
    <row r="23" spans="1:53" ht="79.5" customHeight="1" x14ac:dyDescent="0.35">
      <c r="A23" s="387" t="s">
        <v>16</v>
      </c>
      <c r="B23" s="388" t="s">
        <v>26</v>
      </c>
      <c r="C23" s="415"/>
      <c r="D23" s="417"/>
      <c r="E23" s="417"/>
      <c r="F23" s="391">
        <f>F24+F27+F39+F43</f>
        <v>499888</v>
      </c>
      <c r="G23" s="391">
        <f>G24+G27+G39+G43</f>
        <v>37874</v>
      </c>
      <c r="H23" s="391"/>
      <c r="I23" s="391">
        <f>I24+I27+I39+I43</f>
        <v>22900</v>
      </c>
      <c r="J23" s="391"/>
      <c r="K23" s="391"/>
      <c r="L23" s="391"/>
      <c r="M23" s="391">
        <f t="shared" ref="M23" si="18">M24+M27+M39+M43</f>
        <v>17100</v>
      </c>
      <c r="N23" s="391">
        <f>N24+N27+N39+N43</f>
        <v>175974</v>
      </c>
      <c r="O23" s="391">
        <f>O24+O27+O39+O43</f>
        <v>96040</v>
      </c>
      <c r="P23" s="391">
        <f>P24+P27+P39+P43</f>
        <v>150000</v>
      </c>
      <c r="Q23" s="391"/>
      <c r="R23" s="879">
        <f>R24+R27+R39+R43</f>
        <v>483187</v>
      </c>
      <c r="S23" s="391">
        <f>S24+S27+S39+S43</f>
        <v>41769</v>
      </c>
      <c r="T23" s="391"/>
      <c r="U23" s="391">
        <f>U24+U27+U39+U43</f>
        <v>24400</v>
      </c>
      <c r="V23" s="391"/>
      <c r="W23" s="391"/>
      <c r="X23" s="391"/>
      <c r="Y23" s="879">
        <f t="shared" ref="Y23" si="19">Y24+Y27+Y39+Y43</f>
        <v>15600</v>
      </c>
      <c r="Z23" s="391">
        <f>Z24+Z27+Z39+Z43</f>
        <v>155378</v>
      </c>
      <c r="AA23" s="391">
        <f>AA24+AA27+AA39+AA43</f>
        <v>96040</v>
      </c>
      <c r="AB23" s="391">
        <f>AB24+AB27+AB39+AB43</f>
        <v>150000</v>
      </c>
      <c r="AC23" s="391"/>
      <c r="AD23" s="400"/>
    </row>
    <row r="24" spans="1:53" s="432" customFormat="1" ht="87" customHeight="1" x14ac:dyDescent="0.3">
      <c r="A24" s="425" t="s">
        <v>17</v>
      </c>
      <c r="B24" s="426" t="s">
        <v>635</v>
      </c>
      <c r="C24" s="427"/>
      <c r="D24" s="428"/>
      <c r="E24" s="429"/>
      <c r="F24" s="430">
        <f>SUM(F25:F26)</f>
        <v>55000</v>
      </c>
      <c r="G24" s="430"/>
      <c r="H24" s="430"/>
      <c r="I24" s="430"/>
      <c r="J24" s="430"/>
      <c r="K24" s="430"/>
      <c r="L24" s="430"/>
      <c r="M24" s="430"/>
      <c r="N24" s="430">
        <f t="shared" ref="N24" si="20">SUM(N25:N26)</f>
        <v>55000</v>
      </c>
      <c r="O24" s="430"/>
      <c r="P24" s="430"/>
      <c r="Q24" s="430"/>
      <c r="R24" s="884">
        <f>SUM(R25:R26)</f>
        <v>55000</v>
      </c>
      <c r="S24" s="430"/>
      <c r="T24" s="430"/>
      <c r="U24" s="430"/>
      <c r="V24" s="430"/>
      <c r="W24" s="430"/>
      <c r="X24" s="430"/>
      <c r="Y24" s="884"/>
      <c r="Z24" s="430">
        <f t="shared" ref="Z24" si="21">SUM(Z25:Z26)</f>
        <v>55000</v>
      </c>
      <c r="AA24" s="430"/>
      <c r="AB24" s="430"/>
      <c r="AC24" s="430"/>
      <c r="AD24" s="429"/>
      <c r="AE24" s="386"/>
      <c r="AF24" s="386"/>
      <c r="AG24" s="386"/>
      <c r="AH24" s="386"/>
      <c r="AI24" s="386"/>
      <c r="AJ24" s="431"/>
      <c r="AK24" s="431"/>
      <c r="AL24" s="431"/>
      <c r="AM24" s="431"/>
      <c r="AN24" s="431"/>
      <c r="AO24" s="431"/>
      <c r="AP24" s="431"/>
      <c r="AQ24" s="431"/>
      <c r="AR24" s="431"/>
      <c r="AS24" s="431"/>
      <c r="AT24" s="431"/>
      <c r="AU24" s="431"/>
      <c r="AV24" s="431"/>
      <c r="AW24" s="431"/>
      <c r="AX24" s="431"/>
      <c r="AY24" s="431"/>
      <c r="AZ24" s="431"/>
      <c r="BA24" s="431"/>
    </row>
    <row r="25" spans="1:53" ht="101.25" customHeight="1" x14ac:dyDescent="0.35">
      <c r="A25" s="404">
        <v>1</v>
      </c>
      <c r="B25" s="420" t="s">
        <v>636</v>
      </c>
      <c r="C25" s="415" t="s">
        <v>30</v>
      </c>
      <c r="D25" s="433" t="s">
        <v>756</v>
      </c>
      <c r="E25" s="407" t="s">
        <v>94</v>
      </c>
      <c r="F25" s="408">
        <f>SUM(G25:O25)</f>
        <v>27000</v>
      </c>
      <c r="G25" s="391"/>
      <c r="H25" s="391"/>
      <c r="I25" s="391"/>
      <c r="J25" s="391"/>
      <c r="K25" s="391"/>
      <c r="L25" s="391"/>
      <c r="M25" s="391"/>
      <c r="N25" s="410">
        <v>27000</v>
      </c>
      <c r="O25" s="391"/>
      <c r="P25" s="391"/>
      <c r="Q25" s="391"/>
      <c r="R25" s="955">
        <f>SUM(S25:AA25)</f>
        <v>27000</v>
      </c>
      <c r="S25" s="391"/>
      <c r="T25" s="391"/>
      <c r="U25" s="391"/>
      <c r="V25" s="391"/>
      <c r="W25" s="391"/>
      <c r="X25" s="391"/>
      <c r="Y25" s="879"/>
      <c r="Z25" s="410">
        <v>27000</v>
      </c>
      <c r="AA25" s="391"/>
      <c r="AB25" s="391"/>
      <c r="AC25" s="391"/>
      <c r="AD25" s="411" t="s">
        <v>684</v>
      </c>
    </row>
    <row r="26" spans="1:53" ht="98.25" customHeight="1" x14ac:dyDescent="0.35">
      <c r="A26" s="404">
        <v>2</v>
      </c>
      <c r="B26" s="420" t="s">
        <v>637</v>
      </c>
      <c r="C26" s="415" t="s">
        <v>30</v>
      </c>
      <c r="D26" s="433" t="s">
        <v>757</v>
      </c>
      <c r="E26" s="407" t="s">
        <v>94</v>
      </c>
      <c r="F26" s="408">
        <f>SUM(G26:O26)</f>
        <v>28000</v>
      </c>
      <c r="G26" s="391"/>
      <c r="H26" s="391"/>
      <c r="I26" s="391"/>
      <c r="J26" s="391"/>
      <c r="K26" s="391"/>
      <c r="L26" s="391"/>
      <c r="M26" s="391"/>
      <c r="N26" s="410">
        <v>28000</v>
      </c>
      <c r="O26" s="391"/>
      <c r="P26" s="391"/>
      <c r="Q26" s="391"/>
      <c r="R26" s="955">
        <f>SUM(S26:AA26)</f>
        <v>28000</v>
      </c>
      <c r="S26" s="391"/>
      <c r="T26" s="391"/>
      <c r="U26" s="391"/>
      <c r="V26" s="391"/>
      <c r="W26" s="391"/>
      <c r="X26" s="391"/>
      <c r="Y26" s="879"/>
      <c r="Z26" s="410">
        <v>28000</v>
      </c>
      <c r="AA26" s="391"/>
      <c r="AB26" s="391"/>
      <c r="AC26" s="391"/>
      <c r="AD26" s="411" t="s">
        <v>684</v>
      </c>
    </row>
    <row r="27" spans="1:53" s="432" customFormat="1" ht="87" customHeight="1" x14ac:dyDescent="0.3">
      <c r="A27" s="425" t="s">
        <v>34</v>
      </c>
      <c r="B27" s="426" t="s">
        <v>412</v>
      </c>
      <c r="C27" s="427"/>
      <c r="D27" s="428"/>
      <c r="E27" s="429"/>
      <c r="F27" s="430">
        <f>SUM(F28:F38)</f>
        <v>152987</v>
      </c>
      <c r="G27" s="430">
        <f t="shared" ref="G27:N27" si="22">SUM(G28:G38)</f>
        <v>10113</v>
      </c>
      <c r="H27" s="430"/>
      <c r="I27" s="430">
        <f t="shared" si="22"/>
        <v>21900</v>
      </c>
      <c r="J27" s="430"/>
      <c r="K27" s="430"/>
      <c r="L27" s="430"/>
      <c r="M27" s="430"/>
      <c r="N27" s="430">
        <f t="shared" si="22"/>
        <v>120974</v>
      </c>
      <c r="O27" s="430"/>
      <c r="P27" s="430"/>
      <c r="Q27" s="430"/>
      <c r="R27" s="884">
        <f>SUM(R28:R38)</f>
        <v>133248</v>
      </c>
      <c r="S27" s="430">
        <f t="shared" ref="S27" si="23">SUM(S28:S38)</f>
        <v>9470</v>
      </c>
      <c r="T27" s="430"/>
      <c r="U27" s="430">
        <f t="shared" ref="U27:Z27" si="24">SUM(U28:U38)</f>
        <v>23400</v>
      </c>
      <c r="V27" s="430"/>
      <c r="W27" s="430"/>
      <c r="X27" s="430"/>
      <c r="Y27" s="884"/>
      <c r="Z27" s="430">
        <f t="shared" si="24"/>
        <v>100378</v>
      </c>
      <c r="AA27" s="430"/>
      <c r="AB27" s="430"/>
      <c r="AC27" s="430"/>
      <c r="AD27" s="429"/>
      <c r="AE27" s="386"/>
      <c r="AF27" s="386"/>
      <c r="AG27" s="386"/>
      <c r="AH27" s="386"/>
      <c r="AI27" s="386"/>
      <c r="AJ27" s="431"/>
      <c r="AK27" s="431"/>
      <c r="AL27" s="431"/>
      <c r="AM27" s="431"/>
      <c r="AN27" s="431"/>
      <c r="AO27" s="431"/>
      <c r="AP27" s="431"/>
      <c r="AQ27" s="431"/>
      <c r="AR27" s="431"/>
      <c r="AS27" s="431"/>
      <c r="AT27" s="431"/>
      <c r="AU27" s="431"/>
      <c r="AV27" s="431"/>
      <c r="AW27" s="431"/>
      <c r="AX27" s="431"/>
      <c r="AY27" s="431"/>
      <c r="AZ27" s="431"/>
      <c r="BA27" s="431"/>
    </row>
    <row r="28" spans="1:53" s="380" customFormat="1" ht="100.5" customHeight="1" x14ac:dyDescent="0.35">
      <c r="A28" s="770">
        <v>1</v>
      </c>
      <c r="B28" s="773" t="s">
        <v>27</v>
      </c>
      <c r="C28" s="375" t="s">
        <v>13</v>
      </c>
      <c r="D28" s="772" t="s">
        <v>753</v>
      </c>
      <c r="E28" s="766" t="s">
        <v>94</v>
      </c>
      <c r="F28" s="554">
        <f t="shared" ref="F28:F38" si="25">SUM(G28:O28)</f>
        <v>8820</v>
      </c>
      <c r="G28" s="546">
        <v>1820</v>
      </c>
      <c r="H28" s="546"/>
      <c r="I28" s="546"/>
      <c r="J28" s="546"/>
      <c r="K28" s="546"/>
      <c r="L28" s="546"/>
      <c r="M28" s="546"/>
      <c r="N28" s="546">
        <v>7000</v>
      </c>
      <c r="O28" s="546"/>
      <c r="P28" s="546"/>
      <c r="Q28" s="546"/>
      <c r="R28" s="956">
        <f t="shared" ref="R28:R38" si="26">SUM(S28:AA28)</f>
        <v>11820</v>
      </c>
      <c r="S28" s="546">
        <v>4820</v>
      </c>
      <c r="T28" s="546"/>
      <c r="U28" s="546"/>
      <c r="V28" s="546"/>
      <c r="W28" s="546"/>
      <c r="X28" s="546"/>
      <c r="Y28" s="882"/>
      <c r="Z28" s="546">
        <v>7000</v>
      </c>
      <c r="AA28" s="546"/>
      <c r="AB28" s="546"/>
      <c r="AC28" s="546"/>
      <c r="AD28" s="376"/>
      <c r="AE28" s="379"/>
      <c r="AF28" s="379"/>
      <c r="AG28" s="379"/>
      <c r="AH28" s="379"/>
      <c r="AI28" s="379"/>
      <c r="AJ28" s="379"/>
      <c r="AK28" s="379"/>
      <c r="AL28" s="379"/>
      <c r="AM28" s="379"/>
      <c r="AN28" s="379"/>
      <c r="AO28" s="379"/>
      <c r="AP28" s="379"/>
      <c r="AQ28" s="379"/>
      <c r="AR28" s="379"/>
      <c r="AS28" s="379"/>
      <c r="AT28" s="379"/>
      <c r="AU28" s="379"/>
      <c r="AV28" s="379"/>
      <c r="AW28" s="379"/>
      <c r="AX28" s="379"/>
      <c r="AY28" s="379"/>
      <c r="AZ28" s="379"/>
      <c r="BA28" s="379"/>
    </row>
    <row r="29" spans="1:53" s="380" customFormat="1" ht="100.5" customHeight="1" x14ac:dyDescent="0.35">
      <c r="A29" s="770">
        <v>2</v>
      </c>
      <c r="B29" s="773" t="s">
        <v>638</v>
      </c>
      <c r="C29" s="375" t="s">
        <v>13</v>
      </c>
      <c r="D29" s="772" t="s">
        <v>758</v>
      </c>
      <c r="E29" s="766" t="s">
        <v>94</v>
      </c>
      <c r="F29" s="554">
        <f t="shared" si="25"/>
        <v>30474</v>
      </c>
      <c r="G29" s="546"/>
      <c r="H29" s="546"/>
      <c r="I29" s="546"/>
      <c r="J29" s="546"/>
      <c r="K29" s="546"/>
      <c r="L29" s="546"/>
      <c r="M29" s="546"/>
      <c r="N29" s="546">
        <v>30474</v>
      </c>
      <c r="O29" s="546"/>
      <c r="P29" s="546"/>
      <c r="Q29" s="546"/>
      <c r="R29" s="956">
        <f t="shared" si="26"/>
        <v>24974</v>
      </c>
      <c r="S29" s="546"/>
      <c r="T29" s="546"/>
      <c r="U29" s="546"/>
      <c r="V29" s="546"/>
      <c r="W29" s="546"/>
      <c r="X29" s="546"/>
      <c r="Y29" s="882"/>
      <c r="Z29" s="546">
        <f>30474-5500</f>
        <v>24974</v>
      </c>
      <c r="AA29" s="546"/>
      <c r="AB29" s="546"/>
      <c r="AC29" s="546"/>
      <c r="AD29" s="834"/>
      <c r="AE29" s="379"/>
      <c r="AF29" s="379"/>
      <c r="AG29" s="379"/>
      <c r="AH29" s="379"/>
      <c r="AI29" s="379"/>
      <c r="AJ29" s="379"/>
      <c r="AK29" s="379"/>
      <c r="AL29" s="379"/>
      <c r="AM29" s="379"/>
      <c r="AN29" s="379"/>
      <c r="AO29" s="379"/>
      <c r="AP29" s="379"/>
      <c r="AQ29" s="379"/>
      <c r="AR29" s="379"/>
      <c r="AS29" s="379"/>
      <c r="AT29" s="379"/>
      <c r="AU29" s="379"/>
      <c r="AV29" s="379"/>
      <c r="AW29" s="379"/>
      <c r="AX29" s="379"/>
      <c r="AY29" s="379"/>
      <c r="AZ29" s="379"/>
      <c r="BA29" s="379"/>
    </row>
    <row r="30" spans="1:53" s="380" customFormat="1" ht="105.75" customHeight="1" x14ac:dyDescent="0.35">
      <c r="A30" s="770">
        <v>3</v>
      </c>
      <c r="B30" s="771" t="s">
        <v>51</v>
      </c>
      <c r="C30" s="375" t="s">
        <v>30</v>
      </c>
      <c r="D30" s="772" t="s">
        <v>754</v>
      </c>
      <c r="E30" s="766" t="s">
        <v>94</v>
      </c>
      <c r="F30" s="554">
        <f t="shared" si="25"/>
        <v>7000</v>
      </c>
      <c r="G30" s="546">
        <v>7000</v>
      </c>
      <c r="H30" s="546"/>
      <c r="I30" s="546"/>
      <c r="J30" s="546"/>
      <c r="K30" s="546"/>
      <c r="L30" s="546"/>
      <c r="M30" s="546"/>
      <c r="N30" s="546"/>
      <c r="O30" s="546"/>
      <c r="P30" s="546"/>
      <c r="Q30" s="546"/>
      <c r="R30" s="956">
        <f t="shared" si="26"/>
        <v>4100</v>
      </c>
      <c r="S30" s="546">
        <v>4100</v>
      </c>
      <c r="T30" s="546"/>
      <c r="U30" s="546"/>
      <c r="V30" s="546"/>
      <c r="W30" s="546"/>
      <c r="X30" s="546"/>
      <c r="Y30" s="882"/>
      <c r="Z30" s="546"/>
      <c r="AA30" s="546"/>
      <c r="AB30" s="546"/>
      <c r="AC30" s="546"/>
      <c r="AD30" s="376"/>
      <c r="AE30" s="379"/>
      <c r="AF30" s="379"/>
      <c r="AG30" s="379"/>
      <c r="AH30" s="379"/>
      <c r="AI30" s="379"/>
      <c r="AJ30" s="379"/>
      <c r="AK30" s="379"/>
      <c r="AL30" s="379"/>
      <c r="AM30" s="379"/>
      <c r="AN30" s="379"/>
      <c r="AO30" s="379"/>
      <c r="AP30" s="379"/>
      <c r="AQ30" s="379"/>
      <c r="AR30" s="379"/>
      <c r="AS30" s="379"/>
      <c r="AT30" s="379"/>
      <c r="AU30" s="379"/>
      <c r="AV30" s="379"/>
      <c r="AW30" s="379"/>
      <c r="AX30" s="379"/>
      <c r="AY30" s="379"/>
      <c r="AZ30" s="379"/>
      <c r="BA30" s="379"/>
    </row>
    <row r="31" spans="1:53" s="777" customFormat="1" ht="108" customHeight="1" x14ac:dyDescent="0.35">
      <c r="A31" s="770">
        <v>4</v>
      </c>
      <c r="B31" s="771" t="s">
        <v>487</v>
      </c>
      <c r="C31" s="375" t="s">
        <v>30</v>
      </c>
      <c r="D31" s="772" t="s">
        <v>689</v>
      </c>
      <c r="E31" s="781" t="s">
        <v>95</v>
      </c>
      <c r="F31" s="554">
        <f t="shared" si="25"/>
        <v>1293</v>
      </c>
      <c r="G31" s="546">
        <v>1293</v>
      </c>
      <c r="H31" s="546"/>
      <c r="I31" s="546"/>
      <c r="J31" s="546"/>
      <c r="K31" s="546"/>
      <c r="L31" s="546"/>
      <c r="M31" s="546"/>
      <c r="N31" s="546"/>
      <c r="O31" s="546"/>
      <c r="P31" s="546"/>
      <c r="Q31" s="546"/>
      <c r="R31" s="956">
        <f t="shared" si="26"/>
        <v>550</v>
      </c>
      <c r="S31" s="546">
        <v>550</v>
      </c>
      <c r="T31" s="546"/>
      <c r="U31" s="546"/>
      <c r="V31" s="546"/>
      <c r="W31" s="546"/>
      <c r="X31" s="546"/>
      <c r="Y31" s="882"/>
      <c r="Z31" s="546"/>
      <c r="AA31" s="546"/>
      <c r="AB31" s="546"/>
      <c r="AC31" s="546"/>
      <c r="AD31" s="376"/>
      <c r="AE31" s="776"/>
      <c r="AF31" s="776"/>
      <c r="AG31" s="776"/>
      <c r="AH31" s="776"/>
      <c r="AI31" s="776"/>
      <c r="AJ31" s="776"/>
      <c r="AK31" s="776"/>
      <c r="AL31" s="776"/>
      <c r="AM31" s="776"/>
      <c r="AN31" s="776"/>
      <c r="AO31" s="776"/>
      <c r="AP31" s="776"/>
      <c r="AQ31" s="776"/>
      <c r="AR31" s="776"/>
      <c r="AS31" s="776"/>
      <c r="AT31" s="776"/>
      <c r="AU31" s="776"/>
      <c r="AV31" s="776"/>
      <c r="AW31" s="776"/>
      <c r="AX31" s="776"/>
      <c r="AY31" s="776"/>
      <c r="AZ31" s="776"/>
      <c r="BA31" s="776"/>
    </row>
    <row r="32" spans="1:53" s="438" customFormat="1" ht="114" customHeight="1" x14ac:dyDescent="0.35">
      <c r="A32" s="434">
        <v>5</v>
      </c>
      <c r="B32" s="439" t="s">
        <v>83</v>
      </c>
      <c r="C32" s="415" t="s">
        <v>13</v>
      </c>
      <c r="D32" s="433" t="s">
        <v>687</v>
      </c>
      <c r="E32" s="407" t="s">
        <v>94</v>
      </c>
      <c r="F32" s="408">
        <f t="shared" si="25"/>
        <v>200</v>
      </c>
      <c r="G32" s="416"/>
      <c r="H32" s="410"/>
      <c r="I32" s="410">
        <v>200</v>
      </c>
      <c r="J32" s="410"/>
      <c r="K32" s="410"/>
      <c r="L32" s="410"/>
      <c r="M32" s="410"/>
      <c r="N32" s="410"/>
      <c r="O32" s="410"/>
      <c r="P32" s="410"/>
      <c r="Q32" s="410"/>
      <c r="R32" s="955">
        <f t="shared" si="26"/>
        <v>200</v>
      </c>
      <c r="S32" s="416"/>
      <c r="T32" s="410"/>
      <c r="U32" s="410">
        <v>200</v>
      </c>
      <c r="V32" s="410"/>
      <c r="W32" s="410"/>
      <c r="X32" s="410"/>
      <c r="Y32" s="881"/>
      <c r="Z32" s="410"/>
      <c r="AA32" s="410"/>
      <c r="AB32" s="410"/>
      <c r="AC32" s="410"/>
      <c r="AD32" s="439" t="s">
        <v>699</v>
      </c>
      <c r="AE32" s="436"/>
      <c r="AF32" s="436"/>
      <c r="AG32" s="436"/>
      <c r="AH32" s="436"/>
      <c r="AI32" s="436"/>
      <c r="AJ32" s="437"/>
      <c r="AK32" s="437"/>
      <c r="AL32" s="437"/>
      <c r="AM32" s="437"/>
      <c r="AN32" s="437"/>
      <c r="AO32" s="437"/>
      <c r="AP32" s="437"/>
      <c r="AQ32" s="437"/>
      <c r="AR32" s="437"/>
      <c r="AS32" s="437"/>
      <c r="AT32" s="437"/>
      <c r="AU32" s="437"/>
      <c r="AV32" s="437"/>
      <c r="AW32" s="437"/>
      <c r="AX32" s="437"/>
      <c r="AY32" s="437"/>
      <c r="AZ32" s="437"/>
      <c r="BA32" s="437"/>
    </row>
    <row r="33" spans="1:53" s="438" customFormat="1" ht="84.75" customHeight="1" x14ac:dyDescent="0.35">
      <c r="A33" s="434">
        <v>6</v>
      </c>
      <c r="B33" s="440" t="s">
        <v>52</v>
      </c>
      <c r="C33" s="415" t="s">
        <v>30</v>
      </c>
      <c r="D33" s="433" t="s">
        <v>690</v>
      </c>
      <c r="E33" s="407" t="s">
        <v>94</v>
      </c>
      <c r="F33" s="408">
        <f t="shared" si="25"/>
        <v>13700</v>
      </c>
      <c r="G33" s="416"/>
      <c r="H33" s="410"/>
      <c r="I33" s="410">
        <v>13700</v>
      </c>
      <c r="J33" s="410"/>
      <c r="K33" s="410"/>
      <c r="L33" s="410"/>
      <c r="M33" s="410"/>
      <c r="N33" s="410"/>
      <c r="O33" s="410"/>
      <c r="P33" s="410"/>
      <c r="Q33" s="410"/>
      <c r="R33" s="955">
        <f t="shared" si="26"/>
        <v>13700</v>
      </c>
      <c r="S33" s="416"/>
      <c r="T33" s="410"/>
      <c r="U33" s="410">
        <v>13700</v>
      </c>
      <c r="V33" s="410"/>
      <c r="W33" s="410"/>
      <c r="X33" s="410"/>
      <c r="Y33" s="881"/>
      <c r="Z33" s="410"/>
      <c r="AA33" s="410"/>
      <c r="AB33" s="410"/>
      <c r="AC33" s="410"/>
      <c r="AD33" s="417"/>
      <c r="AE33" s="436"/>
      <c r="AF33" s="436"/>
      <c r="AG33" s="436"/>
      <c r="AH33" s="436"/>
      <c r="AI33" s="436"/>
      <c r="AJ33" s="437"/>
      <c r="AK33" s="437"/>
      <c r="AL33" s="437"/>
      <c r="AM33" s="437"/>
      <c r="AN33" s="437"/>
      <c r="AO33" s="437"/>
      <c r="AP33" s="437"/>
      <c r="AQ33" s="437"/>
      <c r="AR33" s="437"/>
      <c r="AS33" s="437"/>
      <c r="AT33" s="437"/>
      <c r="AU33" s="437"/>
      <c r="AV33" s="437"/>
      <c r="AW33" s="437"/>
      <c r="AX33" s="437"/>
      <c r="AY33" s="437"/>
      <c r="AZ33" s="437"/>
      <c r="BA33" s="437"/>
    </row>
    <row r="34" spans="1:53" s="380" customFormat="1" ht="100.5" customHeight="1" x14ac:dyDescent="0.35">
      <c r="A34" s="770">
        <v>7</v>
      </c>
      <c r="B34" s="783" t="s">
        <v>57</v>
      </c>
      <c r="C34" s="375" t="s">
        <v>30</v>
      </c>
      <c r="D34" s="772" t="s">
        <v>686</v>
      </c>
      <c r="E34" s="766" t="s">
        <v>94</v>
      </c>
      <c r="F34" s="554">
        <f t="shared" si="25"/>
        <v>8000</v>
      </c>
      <c r="G34" s="546"/>
      <c r="H34" s="554"/>
      <c r="I34" s="546">
        <v>8000</v>
      </c>
      <c r="J34" s="858"/>
      <c r="K34" s="858"/>
      <c r="L34" s="858"/>
      <c r="M34" s="858"/>
      <c r="N34" s="858"/>
      <c r="O34" s="858"/>
      <c r="P34" s="858"/>
      <c r="Q34" s="858"/>
      <c r="R34" s="956">
        <f t="shared" si="26"/>
        <v>9500</v>
      </c>
      <c r="S34" s="546"/>
      <c r="T34" s="554"/>
      <c r="U34" s="546">
        <f>8000+1500</f>
        <v>9500</v>
      </c>
      <c r="V34" s="858"/>
      <c r="W34" s="858"/>
      <c r="X34" s="858"/>
      <c r="Y34" s="889"/>
      <c r="Z34" s="858"/>
      <c r="AA34" s="858"/>
      <c r="AB34" s="858"/>
      <c r="AC34" s="858"/>
      <c r="AD34" s="376"/>
      <c r="AE34" s="379"/>
      <c r="AF34" s="379"/>
      <c r="AG34" s="379"/>
      <c r="AH34" s="379"/>
      <c r="AI34" s="379"/>
      <c r="AJ34" s="379"/>
      <c r="AK34" s="379"/>
      <c r="AL34" s="379"/>
      <c r="AM34" s="379"/>
      <c r="AN34" s="379"/>
      <c r="AO34" s="379"/>
      <c r="AP34" s="379"/>
      <c r="AQ34" s="379"/>
      <c r="AR34" s="379"/>
      <c r="AS34" s="379"/>
      <c r="AT34" s="379"/>
      <c r="AU34" s="379"/>
      <c r="AV34" s="379"/>
      <c r="AW34" s="379"/>
      <c r="AX34" s="379"/>
      <c r="AY34" s="379"/>
      <c r="AZ34" s="379"/>
      <c r="BA34" s="379"/>
    </row>
    <row r="35" spans="1:53" s="438" customFormat="1" ht="118.5" customHeight="1" x14ac:dyDescent="0.35">
      <c r="A35" s="434">
        <v>8</v>
      </c>
      <c r="B35" s="439" t="s">
        <v>639</v>
      </c>
      <c r="C35" s="415" t="s">
        <v>13</v>
      </c>
      <c r="D35" s="433" t="s">
        <v>740</v>
      </c>
      <c r="E35" s="407" t="s">
        <v>94</v>
      </c>
      <c r="F35" s="408">
        <f t="shared" si="25"/>
        <v>47000</v>
      </c>
      <c r="G35" s="416"/>
      <c r="H35" s="410"/>
      <c r="I35" s="410"/>
      <c r="J35" s="442"/>
      <c r="K35" s="442"/>
      <c r="L35" s="442"/>
      <c r="M35" s="442"/>
      <c r="N35" s="442">
        <v>47000</v>
      </c>
      <c r="O35" s="442"/>
      <c r="P35" s="442"/>
      <c r="Q35" s="442"/>
      <c r="R35" s="955">
        <f t="shared" si="26"/>
        <v>47000</v>
      </c>
      <c r="S35" s="416"/>
      <c r="T35" s="410"/>
      <c r="U35" s="410"/>
      <c r="V35" s="442"/>
      <c r="W35" s="442"/>
      <c r="X35" s="442"/>
      <c r="Y35" s="885"/>
      <c r="Z35" s="442">
        <v>47000</v>
      </c>
      <c r="AA35" s="442"/>
      <c r="AB35" s="442"/>
      <c r="AC35" s="442"/>
      <c r="AD35" s="417"/>
      <c r="AE35" s="436"/>
      <c r="AF35" s="436"/>
      <c r="AG35" s="436"/>
      <c r="AH35" s="436"/>
      <c r="AI35" s="436"/>
      <c r="AJ35" s="437"/>
      <c r="AK35" s="437"/>
      <c r="AL35" s="437"/>
      <c r="AM35" s="437"/>
      <c r="AN35" s="437"/>
      <c r="AO35" s="437"/>
      <c r="AP35" s="437"/>
      <c r="AQ35" s="437"/>
      <c r="AR35" s="437"/>
      <c r="AS35" s="437"/>
      <c r="AT35" s="437"/>
      <c r="AU35" s="437"/>
      <c r="AV35" s="437"/>
      <c r="AW35" s="437"/>
      <c r="AX35" s="437"/>
      <c r="AY35" s="437"/>
      <c r="AZ35" s="437"/>
      <c r="BA35" s="437"/>
    </row>
    <row r="36" spans="1:53" s="777" customFormat="1" ht="118.5" customHeight="1" x14ac:dyDescent="0.35">
      <c r="A36" s="770">
        <v>9</v>
      </c>
      <c r="B36" s="774" t="s">
        <v>640</v>
      </c>
      <c r="C36" s="375" t="s">
        <v>30</v>
      </c>
      <c r="D36" s="772"/>
      <c r="E36" s="766" t="s">
        <v>94</v>
      </c>
      <c r="F36" s="554">
        <f t="shared" si="25"/>
        <v>15000</v>
      </c>
      <c r="G36" s="546"/>
      <c r="H36" s="546"/>
      <c r="I36" s="546"/>
      <c r="J36" s="775"/>
      <c r="K36" s="775"/>
      <c r="L36" s="775"/>
      <c r="M36" s="775"/>
      <c r="N36" s="775">
        <v>15000</v>
      </c>
      <c r="O36" s="775"/>
      <c r="P36" s="775"/>
      <c r="Q36" s="775"/>
      <c r="R36" s="956">
        <f t="shared" si="26"/>
        <v>100</v>
      </c>
      <c r="S36" s="546"/>
      <c r="T36" s="546"/>
      <c r="U36" s="546"/>
      <c r="V36" s="775"/>
      <c r="W36" s="775"/>
      <c r="X36" s="775"/>
      <c r="Y36" s="886"/>
      <c r="Z36" s="775">
        <v>100</v>
      </c>
      <c r="AA36" s="775"/>
      <c r="AB36" s="775"/>
      <c r="AC36" s="775"/>
      <c r="AD36" s="376"/>
      <c r="AE36" s="776"/>
      <c r="AF36" s="776"/>
      <c r="AG36" s="776"/>
      <c r="AH36" s="776"/>
      <c r="AI36" s="776"/>
      <c r="AJ36" s="776"/>
      <c r="AK36" s="776"/>
      <c r="AL36" s="776"/>
      <c r="AM36" s="776"/>
      <c r="AN36" s="776"/>
      <c r="AO36" s="776"/>
      <c r="AP36" s="776"/>
      <c r="AQ36" s="776"/>
      <c r="AR36" s="776"/>
      <c r="AS36" s="776"/>
      <c r="AT36" s="776"/>
      <c r="AU36" s="776"/>
      <c r="AV36" s="776"/>
      <c r="AW36" s="776"/>
      <c r="AX36" s="776"/>
      <c r="AY36" s="776"/>
      <c r="AZ36" s="776"/>
      <c r="BA36" s="776"/>
    </row>
    <row r="37" spans="1:53" s="777" customFormat="1" ht="118.5" customHeight="1" x14ac:dyDescent="0.35">
      <c r="A37" s="770">
        <v>10</v>
      </c>
      <c r="B37" s="805" t="s">
        <v>1266</v>
      </c>
      <c r="C37" s="375"/>
      <c r="D37" s="770">
        <v>7565051</v>
      </c>
      <c r="E37" s="766" t="s">
        <v>95</v>
      </c>
      <c r="F37" s="554">
        <f t="shared" si="25"/>
        <v>7600</v>
      </c>
      <c r="G37" s="546"/>
      <c r="H37" s="546"/>
      <c r="I37" s="546"/>
      <c r="J37" s="775"/>
      <c r="K37" s="775"/>
      <c r="L37" s="775"/>
      <c r="M37" s="775"/>
      <c r="N37" s="775">
        <v>7600</v>
      </c>
      <c r="O37" s="775"/>
      <c r="P37" s="775"/>
      <c r="Q37" s="775"/>
      <c r="R37" s="956">
        <f t="shared" si="26"/>
        <v>7404</v>
      </c>
      <c r="S37" s="546"/>
      <c r="T37" s="546"/>
      <c r="U37" s="546"/>
      <c r="V37" s="775"/>
      <c r="W37" s="775"/>
      <c r="X37" s="775"/>
      <c r="Y37" s="886"/>
      <c r="Z37" s="775">
        <f>7600-196</f>
        <v>7404</v>
      </c>
      <c r="AA37" s="775"/>
      <c r="AB37" s="775"/>
      <c r="AC37" s="775"/>
      <c r="AD37" s="376"/>
      <c r="AE37" s="776"/>
      <c r="AF37" s="776"/>
      <c r="AG37" s="776"/>
      <c r="AH37" s="776"/>
      <c r="AI37" s="776"/>
      <c r="AJ37" s="776"/>
      <c r="AK37" s="776"/>
      <c r="AL37" s="776"/>
      <c r="AM37" s="776"/>
      <c r="AN37" s="776"/>
      <c r="AO37" s="776"/>
      <c r="AP37" s="776"/>
      <c r="AQ37" s="776"/>
      <c r="AR37" s="776"/>
      <c r="AS37" s="776"/>
      <c r="AT37" s="776"/>
      <c r="AU37" s="776"/>
      <c r="AV37" s="776"/>
      <c r="AW37" s="776"/>
      <c r="AX37" s="776"/>
      <c r="AY37" s="776"/>
      <c r="AZ37" s="776"/>
      <c r="BA37" s="776"/>
    </row>
    <row r="38" spans="1:53" s="438" customFormat="1" ht="118.5" customHeight="1" x14ac:dyDescent="0.35">
      <c r="A38" s="434">
        <v>11</v>
      </c>
      <c r="B38" s="439" t="s">
        <v>642</v>
      </c>
      <c r="C38" s="415" t="s">
        <v>30</v>
      </c>
      <c r="D38" s="433"/>
      <c r="E38" s="407" t="s">
        <v>94</v>
      </c>
      <c r="F38" s="408">
        <f t="shared" si="25"/>
        <v>13900</v>
      </c>
      <c r="G38" s="416"/>
      <c r="H38" s="410"/>
      <c r="I38" s="410"/>
      <c r="J38" s="442"/>
      <c r="K38" s="442"/>
      <c r="L38" s="442"/>
      <c r="M38" s="442"/>
      <c r="N38" s="442">
        <v>13900</v>
      </c>
      <c r="O38" s="442"/>
      <c r="P38" s="442"/>
      <c r="Q38" s="442"/>
      <c r="R38" s="955">
        <f t="shared" si="26"/>
        <v>13900</v>
      </c>
      <c r="S38" s="416"/>
      <c r="T38" s="410"/>
      <c r="U38" s="410"/>
      <c r="V38" s="442"/>
      <c r="W38" s="442"/>
      <c r="X38" s="442"/>
      <c r="Y38" s="885"/>
      <c r="Z38" s="442">
        <v>13900</v>
      </c>
      <c r="AA38" s="442"/>
      <c r="AB38" s="442"/>
      <c r="AC38" s="442"/>
      <c r="AD38" s="417"/>
      <c r="AE38" s="436"/>
      <c r="AF38" s="436"/>
      <c r="AG38" s="436"/>
      <c r="AH38" s="436"/>
      <c r="AI38" s="436"/>
      <c r="AJ38" s="437"/>
      <c r="AK38" s="437"/>
      <c r="AL38" s="437"/>
      <c r="AM38" s="437"/>
      <c r="AN38" s="437"/>
      <c r="AO38" s="437"/>
      <c r="AP38" s="437"/>
      <c r="AQ38" s="437"/>
      <c r="AR38" s="437"/>
      <c r="AS38" s="437"/>
      <c r="AT38" s="437"/>
      <c r="AU38" s="437"/>
      <c r="AV38" s="437"/>
      <c r="AW38" s="437"/>
      <c r="AX38" s="437"/>
      <c r="AY38" s="437"/>
      <c r="AZ38" s="437"/>
      <c r="BA38" s="437"/>
    </row>
    <row r="39" spans="1:53" s="432" customFormat="1" ht="87" customHeight="1" x14ac:dyDescent="0.3">
      <c r="A39" s="425" t="s">
        <v>107</v>
      </c>
      <c r="B39" s="426" t="s">
        <v>411</v>
      </c>
      <c r="C39" s="427"/>
      <c r="D39" s="407"/>
      <c r="E39" s="429"/>
      <c r="F39" s="430">
        <f>SUM(F40:F42)</f>
        <v>140901</v>
      </c>
      <c r="G39" s="430">
        <f t="shared" ref="G39:M39" si="27">SUM(G40:G42)</f>
        <v>27761</v>
      </c>
      <c r="H39" s="430"/>
      <c r="I39" s="430"/>
      <c r="J39" s="430"/>
      <c r="K39" s="430"/>
      <c r="L39" s="430"/>
      <c r="M39" s="430">
        <f t="shared" si="27"/>
        <v>17100</v>
      </c>
      <c r="N39" s="430"/>
      <c r="O39" s="430">
        <f t="shared" ref="O39" si="28">O40</f>
        <v>96040</v>
      </c>
      <c r="P39" s="430"/>
      <c r="Q39" s="430"/>
      <c r="R39" s="884">
        <f>SUM(R40:R42)</f>
        <v>143939</v>
      </c>
      <c r="S39" s="430">
        <f t="shared" ref="S39" si="29">SUM(S40:S42)</f>
        <v>32299</v>
      </c>
      <c r="T39" s="430"/>
      <c r="U39" s="430"/>
      <c r="V39" s="430"/>
      <c r="W39" s="430"/>
      <c r="X39" s="430"/>
      <c r="Y39" s="884">
        <f t="shared" ref="Y39" si="30">SUM(Y40:Y42)</f>
        <v>15600</v>
      </c>
      <c r="Z39" s="430"/>
      <c r="AA39" s="430">
        <f t="shared" ref="AA39" si="31">AA40</f>
        <v>96040</v>
      </c>
      <c r="AB39" s="430"/>
      <c r="AC39" s="430"/>
      <c r="AD39" s="429"/>
      <c r="AE39" s="386"/>
      <c r="AF39" s="386"/>
      <c r="AG39" s="386"/>
      <c r="AH39" s="386"/>
      <c r="AI39" s="386"/>
      <c r="AJ39" s="431"/>
      <c r="AK39" s="431"/>
      <c r="AL39" s="431"/>
      <c r="AM39" s="431"/>
      <c r="AN39" s="431"/>
      <c r="AO39" s="431"/>
      <c r="AP39" s="431"/>
      <c r="AQ39" s="431"/>
      <c r="AR39" s="431"/>
      <c r="AS39" s="431"/>
      <c r="AT39" s="431"/>
      <c r="AU39" s="431"/>
      <c r="AV39" s="431"/>
      <c r="AW39" s="431"/>
      <c r="AX39" s="431"/>
      <c r="AY39" s="431"/>
      <c r="AZ39" s="431"/>
      <c r="BA39" s="431"/>
    </row>
    <row r="40" spans="1:53" s="777" customFormat="1" ht="118.5" customHeight="1" x14ac:dyDescent="0.35">
      <c r="A40" s="770">
        <v>1</v>
      </c>
      <c r="B40" s="774" t="s">
        <v>84</v>
      </c>
      <c r="C40" s="375" t="s">
        <v>13</v>
      </c>
      <c r="D40" s="772" t="s">
        <v>688</v>
      </c>
      <c r="E40" s="766" t="s">
        <v>94</v>
      </c>
      <c r="F40" s="554">
        <f>SUM(G40:O40)</f>
        <v>123801</v>
      </c>
      <c r="G40" s="546">
        <v>27761</v>
      </c>
      <c r="H40" s="546"/>
      <c r="I40" s="546"/>
      <c r="J40" s="775"/>
      <c r="K40" s="775"/>
      <c r="L40" s="775"/>
      <c r="M40" s="775"/>
      <c r="N40" s="775"/>
      <c r="O40" s="554">
        <v>96040</v>
      </c>
      <c r="P40" s="554"/>
      <c r="Q40" s="554"/>
      <c r="R40" s="956">
        <f>SUM(S40:AA40)</f>
        <v>128339</v>
      </c>
      <c r="S40" s="546">
        <f>27761+2900+1645-7</f>
        <v>32299</v>
      </c>
      <c r="T40" s="546"/>
      <c r="U40" s="546"/>
      <c r="V40" s="775"/>
      <c r="W40" s="775"/>
      <c r="X40" s="775"/>
      <c r="Y40" s="886"/>
      <c r="Z40" s="775"/>
      <c r="AA40" s="554">
        <v>96040</v>
      </c>
      <c r="AB40" s="554"/>
      <c r="AC40" s="554"/>
      <c r="AD40" s="376"/>
      <c r="AE40" s="776"/>
      <c r="AF40" s="776"/>
      <c r="AG40" s="776"/>
      <c r="AH40" s="776"/>
      <c r="AI40" s="776"/>
      <c r="AJ40" s="776"/>
      <c r="AK40" s="776"/>
      <c r="AL40" s="776"/>
      <c r="AM40" s="776"/>
      <c r="AN40" s="776"/>
      <c r="AO40" s="776"/>
      <c r="AP40" s="776"/>
      <c r="AQ40" s="776"/>
      <c r="AR40" s="776"/>
      <c r="AS40" s="776"/>
      <c r="AT40" s="776"/>
      <c r="AU40" s="776"/>
      <c r="AV40" s="776"/>
      <c r="AW40" s="776"/>
      <c r="AX40" s="776"/>
      <c r="AY40" s="776"/>
      <c r="AZ40" s="776"/>
      <c r="BA40" s="776"/>
    </row>
    <row r="41" spans="1:53" s="438" customFormat="1" ht="118.5" customHeight="1" x14ac:dyDescent="0.35">
      <c r="A41" s="434">
        <v>2</v>
      </c>
      <c r="B41" s="443" t="s">
        <v>1253</v>
      </c>
      <c r="C41" s="415"/>
      <c r="D41" s="444">
        <v>7628969</v>
      </c>
      <c r="E41" s="445" t="s">
        <v>1255</v>
      </c>
      <c r="F41" s="408">
        <f>SUM(G41:O41)</f>
        <v>3139</v>
      </c>
      <c r="G41" s="416"/>
      <c r="H41" s="410"/>
      <c r="I41" s="410"/>
      <c r="J41" s="442"/>
      <c r="K41" s="442"/>
      <c r="L41" s="442"/>
      <c r="M41" s="446">
        <v>3139</v>
      </c>
      <c r="N41" s="442"/>
      <c r="O41" s="408"/>
      <c r="P41" s="408"/>
      <c r="Q41" s="408"/>
      <c r="R41" s="955">
        <f>SUM(S41:AA41)</f>
        <v>3139</v>
      </c>
      <c r="S41" s="416"/>
      <c r="T41" s="410"/>
      <c r="U41" s="410"/>
      <c r="V41" s="442"/>
      <c r="W41" s="442"/>
      <c r="X41" s="442"/>
      <c r="Y41" s="887">
        <v>3139</v>
      </c>
      <c r="Z41" s="442"/>
      <c r="AA41" s="408"/>
      <c r="AB41" s="408"/>
      <c r="AC41" s="408"/>
      <c r="AD41" s="417"/>
      <c r="AE41" s="436"/>
      <c r="AF41" s="436"/>
      <c r="AG41" s="436"/>
      <c r="AH41" s="436"/>
      <c r="AI41" s="436"/>
      <c r="AJ41" s="437"/>
      <c r="AK41" s="437"/>
      <c r="AL41" s="437"/>
      <c r="AM41" s="437"/>
      <c r="AN41" s="437"/>
      <c r="AO41" s="437"/>
      <c r="AP41" s="437"/>
      <c r="AQ41" s="437"/>
      <c r="AR41" s="437"/>
      <c r="AS41" s="437"/>
      <c r="AT41" s="437"/>
      <c r="AU41" s="437"/>
      <c r="AV41" s="437"/>
      <c r="AW41" s="437"/>
      <c r="AX41" s="437"/>
      <c r="AY41" s="437"/>
      <c r="AZ41" s="437"/>
      <c r="BA41" s="437"/>
    </row>
    <row r="42" spans="1:53" s="438" customFormat="1" ht="118.5" customHeight="1" x14ac:dyDescent="0.35">
      <c r="A42" s="434">
        <v>3</v>
      </c>
      <c r="B42" s="443" t="s">
        <v>1254</v>
      </c>
      <c r="C42" s="415"/>
      <c r="D42" s="434">
        <v>7642449</v>
      </c>
      <c r="E42" s="445" t="s">
        <v>1255</v>
      </c>
      <c r="F42" s="408">
        <f>SUM(G42:O42)</f>
        <v>13961</v>
      </c>
      <c r="G42" s="416"/>
      <c r="H42" s="410"/>
      <c r="I42" s="410"/>
      <c r="J42" s="442"/>
      <c r="K42" s="442"/>
      <c r="L42" s="442"/>
      <c r="M42" s="446">
        <v>13961</v>
      </c>
      <c r="N42" s="442"/>
      <c r="O42" s="408"/>
      <c r="P42" s="408"/>
      <c r="Q42" s="408"/>
      <c r="R42" s="955">
        <f>SUM(S42:AA42)</f>
        <v>12461</v>
      </c>
      <c r="S42" s="416"/>
      <c r="T42" s="410"/>
      <c r="U42" s="410"/>
      <c r="V42" s="442"/>
      <c r="W42" s="442"/>
      <c r="X42" s="442"/>
      <c r="Y42" s="887">
        <f>13961-1500</f>
        <v>12461</v>
      </c>
      <c r="Z42" s="442"/>
      <c r="AA42" s="408"/>
      <c r="AB42" s="408"/>
      <c r="AC42" s="408"/>
      <c r="AD42" s="417"/>
      <c r="AE42" s="436"/>
      <c r="AF42" s="436"/>
      <c r="AG42" s="436"/>
      <c r="AH42" s="436"/>
      <c r="AI42" s="436"/>
      <c r="AJ42" s="437"/>
      <c r="AK42" s="437"/>
      <c r="AL42" s="437"/>
      <c r="AM42" s="437"/>
      <c r="AN42" s="437"/>
      <c r="AO42" s="437"/>
      <c r="AP42" s="437"/>
      <c r="AQ42" s="437"/>
      <c r="AR42" s="437"/>
      <c r="AS42" s="437"/>
      <c r="AT42" s="437"/>
      <c r="AU42" s="437"/>
      <c r="AV42" s="437"/>
      <c r="AW42" s="437"/>
      <c r="AX42" s="437"/>
      <c r="AY42" s="437"/>
      <c r="AZ42" s="437"/>
      <c r="BA42" s="437"/>
    </row>
    <row r="43" spans="1:53" s="432" customFormat="1" ht="87" customHeight="1" x14ac:dyDescent="0.3">
      <c r="A43" s="425" t="s">
        <v>741</v>
      </c>
      <c r="B43" s="426" t="s">
        <v>679</v>
      </c>
      <c r="C43" s="427"/>
      <c r="D43" s="428"/>
      <c r="E43" s="429"/>
      <c r="F43" s="430">
        <f>SUM(F44:F45)</f>
        <v>151000</v>
      </c>
      <c r="G43" s="430"/>
      <c r="H43" s="430"/>
      <c r="I43" s="430">
        <f>SUM(I44:I45)</f>
        <v>1000</v>
      </c>
      <c r="J43" s="430"/>
      <c r="K43" s="430"/>
      <c r="L43" s="430"/>
      <c r="M43" s="430"/>
      <c r="N43" s="430"/>
      <c r="O43" s="430"/>
      <c r="P43" s="430">
        <f>SUM(P44:P45)</f>
        <v>150000</v>
      </c>
      <c r="Q43" s="430"/>
      <c r="R43" s="884">
        <f>SUM(R44:R45)</f>
        <v>151000</v>
      </c>
      <c r="S43" s="430"/>
      <c r="T43" s="430"/>
      <c r="U43" s="430">
        <f>SUM(U44:U45)</f>
        <v>1000</v>
      </c>
      <c r="V43" s="430"/>
      <c r="W43" s="430"/>
      <c r="X43" s="430"/>
      <c r="Y43" s="884"/>
      <c r="Z43" s="430"/>
      <c r="AA43" s="430"/>
      <c r="AB43" s="430">
        <f>SUM(AB44:AB45)</f>
        <v>150000</v>
      </c>
      <c r="AC43" s="430"/>
      <c r="AD43" s="429"/>
      <c r="AE43" s="386"/>
      <c r="AF43" s="386"/>
      <c r="AG43" s="386"/>
      <c r="AH43" s="386"/>
      <c r="AI43" s="386"/>
      <c r="AJ43" s="431"/>
      <c r="AK43" s="431"/>
      <c r="AL43" s="431"/>
      <c r="AM43" s="431"/>
      <c r="AN43" s="431"/>
      <c r="AO43" s="431"/>
      <c r="AP43" s="431"/>
      <c r="AQ43" s="431"/>
      <c r="AR43" s="431"/>
      <c r="AS43" s="431"/>
      <c r="AT43" s="431"/>
      <c r="AU43" s="431"/>
      <c r="AV43" s="431"/>
      <c r="AW43" s="431"/>
      <c r="AX43" s="431"/>
      <c r="AY43" s="431"/>
      <c r="AZ43" s="431"/>
      <c r="BA43" s="431"/>
    </row>
    <row r="44" spans="1:53" s="432" customFormat="1" ht="87" customHeight="1" x14ac:dyDescent="0.3">
      <c r="A44" s="434">
        <v>1</v>
      </c>
      <c r="B44" s="440" t="s">
        <v>1269</v>
      </c>
      <c r="C44" s="415"/>
      <c r="D44" s="428"/>
      <c r="E44" s="407"/>
      <c r="F44" s="408">
        <f>SUM(G44:P44)</f>
        <v>150000</v>
      </c>
      <c r="G44" s="430"/>
      <c r="H44" s="430"/>
      <c r="I44" s="430"/>
      <c r="J44" s="430"/>
      <c r="K44" s="430"/>
      <c r="L44" s="430"/>
      <c r="M44" s="430"/>
      <c r="N44" s="442"/>
      <c r="O44" s="430"/>
      <c r="P44" s="416">
        <v>150000</v>
      </c>
      <c r="Q44" s="430"/>
      <c r="R44" s="955">
        <f>SUM(S44:AB44)</f>
        <v>150000</v>
      </c>
      <c r="S44" s="430"/>
      <c r="T44" s="430"/>
      <c r="U44" s="430"/>
      <c r="V44" s="430"/>
      <c r="W44" s="430"/>
      <c r="X44" s="430"/>
      <c r="Y44" s="884"/>
      <c r="Z44" s="442"/>
      <c r="AA44" s="430"/>
      <c r="AB44" s="416">
        <v>150000</v>
      </c>
      <c r="AC44" s="430"/>
      <c r="AD44" s="919" t="s">
        <v>1270</v>
      </c>
      <c r="AE44" s="386"/>
      <c r="AF44" s="386"/>
      <c r="AG44" s="386"/>
      <c r="AH44" s="386"/>
      <c r="AI44" s="386"/>
      <c r="AJ44" s="431"/>
      <c r="AK44" s="431"/>
      <c r="AL44" s="431"/>
      <c r="AM44" s="431"/>
      <c r="AN44" s="431"/>
      <c r="AO44" s="431"/>
      <c r="AP44" s="431"/>
      <c r="AQ44" s="431"/>
      <c r="AR44" s="431"/>
      <c r="AS44" s="431"/>
      <c r="AT44" s="431"/>
      <c r="AU44" s="431"/>
      <c r="AV44" s="431"/>
      <c r="AW44" s="431"/>
      <c r="AX44" s="431"/>
      <c r="AY44" s="431"/>
      <c r="AZ44" s="431"/>
      <c r="BA44" s="431"/>
    </row>
    <row r="45" spans="1:53" s="438" customFormat="1" ht="87" customHeight="1" x14ac:dyDescent="0.35">
      <c r="A45" s="434">
        <v>2</v>
      </c>
      <c r="B45" s="440" t="s">
        <v>488</v>
      </c>
      <c r="C45" s="415" t="s">
        <v>30</v>
      </c>
      <c r="D45" s="433"/>
      <c r="E45" s="407" t="s">
        <v>94</v>
      </c>
      <c r="F45" s="408">
        <f>SUM(G45:O45)</f>
        <v>1000</v>
      </c>
      <c r="G45" s="416"/>
      <c r="H45" s="410"/>
      <c r="I45" s="410">
        <v>1000</v>
      </c>
      <c r="J45" s="410"/>
      <c r="K45" s="410"/>
      <c r="L45" s="410"/>
      <c r="M45" s="410"/>
      <c r="N45" s="410"/>
      <c r="O45" s="410"/>
      <c r="P45" s="410"/>
      <c r="Q45" s="410"/>
      <c r="R45" s="955">
        <f>SUM(S45:AA45)</f>
        <v>1000</v>
      </c>
      <c r="S45" s="416"/>
      <c r="T45" s="410"/>
      <c r="U45" s="410">
        <v>1000</v>
      </c>
      <c r="V45" s="410"/>
      <c r="W45" s="410"/>
      <c r="X45" s="410"/>
      <c r="Y45" s="881"/>
      <c r="Z45" s="410"/>
      <c r="AA45" s="410"/>
      <c r="AB45" s="410"/>
      <c r="AC45" s="410"/>
      <c r="AD45" s="417"/>
      <c r="AE45" s="436"/>
      <c r="AF45" s="436"/>
      <c r="AG45" s="436"/>
      <c r="AH45" s="436"/>
      <c r="AI45" s="436"/>
      <c r="AJ45" s="437"/>
      <c r="AK45" s="437"/>
      <c r="AL45" s="437"/>
      <c r="AM45" s="437"/>
      <c r="AN45" s="437"/>
      <c r="AO45" s="437"/>
      <c r="AP45" s="437"/>
      <c r="AQ45" s="437"/>
      <c r="AR45" s="437"/>
      <c r="AS45" s="437"/>
      <c r="AT45" s="437"/>
      <c r="AU45" s="437"/>
      <c r="AV45" s="437"/>
      <c r="AW45" s="437"/>
      <c r="AX45" s="437"/>
      <c r="AY45" s="437"/>
      <c r="AZ45" s="437"/>
      <c r="BA45" s="437"/>
    </row>
    <row r="46" spans="1:53" s="438" customFormat="1" ht="65.099999999999994" customHeight="1" x14ac:dyDescent="0.35">
      <c r="A46" s="387" t="s">
        <v>25</v>
      </c>
      <c r="B46" s="388" t="s">
        <v>53</v>
      </c>
      <c r="C46" s="415"/>
      <c r="D46" s="407"/>
      <c r="E46" s="417"/>
      <c r="F46" s="391">
        <f>F47+F49</f>
        <v>167884</v>
      </c>
      <c r="G46" s="391">
        <f>G47+G49</f>
        <v>37193</v>
      </c>
      <c r="H46" s="391"/>
      <c r="I46" s="391">
        <f>I47+I49</f>
        <v>20000</v>
      </c>
      <c r="J46" s="391"/>
      <c r="K46" s="391"/>
      <c r="L46" s="391"/>
      <c r="M46" s="391">
        <f t="shared" ref="M46" si="32">M47+M49</f>
        <v>104</v>
      </c>
      <c r="N46" s="391">
        <f>N47+N49</f>
        <v>81000</v>
      </c>
      <c r="O46" s="391">
        <f>O47+O49</f>
        <v>29587</v>
      </c>
      <c r="P46" s="391"/>
      <c r="Q46" s="391"/>
      <c r="R46" s="879">
        <f>R47+R49</f>
        <v>165794</v>
      </c>
      <c r="S46" s="391">
        <f>S47+S49</f>
        <v>45103</v>
      </c>
      <c r="T46" s="391"/>
      <c r="U46" s="391">
        <f>U47+U49</f>
        <v>10000</v>
      </c>
      <c r="V46" s="391"/>
      <c r="W46" s="391"/>
      <c r="X46" s="391"/>
      <c r="Y46" s="879">
        <f t="shared" ref="Y46" si="33">Y47+Y49</f>
        <v>104</v>
      </c>
      <c r="Z46" s="391">
        <f>Z47+Z49</f>
        <v>81000</v>
      </c>
      <c r="AA46" s="391">
        <f>AA47+AA49</f>
        <v>29587</v>
      </c>
      <c r="AB46" s="391"/>
      <c r="AC46" s="391"/>
      <c r="AD46" s="447"/>
      <c r="AE46" s="436"/>
      <c r="AF46" s="436"/>
      <c r="AG46" s="436"/>
      <c r="AH46" s="436"/>
      <c r="AI46" s="436"/>
      <c r="AJ46" s="437"/>
      <c r="AK46" s="437"/>
      <c r="AL46" s="437"/>
      <c r="AM46" s="437"/>
      <c r="AN46" s="437"/>
      <c r="AO46" s="437"/>
      <c r="AP46" s="437"/>
      <c r="AQ46" s="437"/>
      <c r="AR46" s="437"/>
      <c r="AS46" s="437"/>
      <c r="AT46" s="437"/>
      <c r="AU46" s="437"/>
      <c r="AV46" s="437"/>
      <c r="AW46" s="437"/>
      <c r="AX46" s="437"/>
      <c r="AY46" s="437"/>
      <c r="AZ46" s="437"/>
      <c r="BA46" s="437"/>
    </row>
    <row r="47" spans="1:53" s="432" customFormat="1" ht="87" customHeight="1" x14ac:dyDescent="0.3">
      <c r="A47" s="425" t="s">
        <v>17</v>
      </c>
      <c r="B47" s="426" t="s">
        <v>412</v>
      </c>
      <c r="C47" s="427"/>
      <c r="D47" s="428"/>
      <c r="E47" s="429"/>
      <c r="F47" s="430">
        <f>SUM(F48:F48)</f>
        <v>2087</v>
      </c>
      <c r="G47" s="430">
        <f>SUM(G48:G48)</f>
        <v>2087</v>
      </c>
      <c r="H47" s="430"/>
      <c r="I47" s="430"/>
      <c r="J47" s="430"/>
      <c r="K47" s="430"/>
      <c r="L47" s="430"/>
      <c r="M47" s="430"/>
      <c r="N47" s="430"/>
      <c r="O47" s="430"/>
      <c r="P47" s="430"/>
      <c r="Q47" s="430"/>
      <c r="R47" s="884">
        <f>SUM(R48:R48)</f>
        <v>2087</v>
      </c>
      <c r="S47" s="430">
        <f>SUM(S48:S48)</f>
        <v>2087</v>
      </c>
      <c r="T47" s="430"/>
      <c r="U47" s="430"/>
      <c r="V47" s="430"/>
      <c r="W47" s="430"/>
      <c r="X47" s="430"/>
      <c r="Y47" s="884"/>
      <c r="Z47" s="430"/>
      <c r="AA47" s="430"/>
      <c r="AB47" s="430"/>
      <c r="AC47" s="430"/>
      <c r="AD47" s="429"/>
      <c r="AE47" s="386"/>
      <c r="AF47" s="386"/>
      <c r="AG47" s="386"/>
      <c r="AH47" s="386"/>
      <c r="AI47" s="386"/>
      <c r="AJ47" s="431"/>
      <c r="AK47" s="431"/>
      <c r="AL47" s="431"/>
      <c r="AM47" s="431"/>
      <c r="AN47" s="431"/>
      <c r="AO47" s="431"/>
      <c r="AP47" s="431"/>
      <c r="AQ47" s="431"/>
      <c r="AR47" s="431"/>
      <c r="AS47" s="431"/>
      <c r="AT47" s="431"/>
      <c r="AU47" s="431"/>
      <c r="AV47" s="431"/>
      <c r="AW47" s="431"/>
      <c r="AX47" s="431"/>
      <c r="AY47" s="431"/>
      <c r="AZ47" s="431"/>
      <c r="BA47" s="431"/>
    </row>
    <row r="48" spans="1:53" ht="93" customHeight="1" x14ac:dyDescent="0.35">
      <c r="A48" s="448">
        <v>1</v>
      </c>
      <c r="B48" s="439" t="s">
        <v>660</v>
      </c>
      <c r="C48" s="415" t="s">
        <v>30</v>
      </c>
      <c r="D48" s="407" t="s">
        <v>716</v>
      </c>
      <c r="E48" s="449" t="s">
        <v>104</v>
      </c>
      <c r="F48" s="416">
        <f>SUM(G48:O48)</f>
        <v>2087</v>
      </c>
      <c r="G48" s="410">
        <v>2087</v>
      </c>
      <c r="H48" s="416"/>
      <c r="I48" s="410"/>
      <c r="J48" s="410"/>
      <c r="K48" s="410"/>
      <c r="L48" s="410"/>
      <c r="M48" s="391"/>
      <c r="N48" s="391"/>
      <c r="O48" s="391"/>
      <c r="P48" s="391"/>
      <c r="Q48" s="391"/>
      <c r="R48" s="883">
        <f>SUM(S48:AA48)</f>
        <v>2087</v>
      </c>
      <c r="S48" s="410">
        <v>2087</v>
      </c>
      <c r="T48" s="416"/>
      <c r="U48" s="410"/>
      <c r="V48" s="410"/>
      <c r="W48" s="410"/>
      <c r="X48" s="410"/>
      <c r="Y48" s="879"/>
      <c r="Z48" s="391"/>
      <c r="AA48" s="391"/>
      <c r="AB48" s="391"/>
      <c r="AC48" s="391"/>
      <c r="AD48" s="439" t="s">
        <v>685</v>
      </c>
    </row>
    <row r="49" spans="1:53" s="432" customFormat="1" ht="87" customHeight="1" x14ac:dyDescent="0.3">
      <c r="A49" s="425" t="s">
        <v>34</v>
      </c>
      <c r="B49" s="426" t="s">
        <v>411</v>
      </c>
      <c r="C49" s="427"/>
      <c r="D49" s="407"/>
      <c r="E49" s="429"/>
      <c r="F49" s="430">
        <f>SUM(F50:F51)</f>
        <v>165797</v>
      </c>
      <c r="G49" s="430">
        <f t="shared" ref="G49:O49" si="34">SUM(G50:G51)</f>
        <v>35106</v>
      </c>
      <c r="H49" s="430"/>
      <c r="I49" s="430">
        <f>SUM(I50:I51)</f>
        <v>20000</v>
      </c>
      <c r="J49" s="430"/>
      <c r="K49" s="430"/>
      <c r="L49" s="430"/>
      <c r="M49" s="430">
        <f t="shared" si="34"/>
        <v>104</v>
      </c>
      <c r="N49" s="430">
        <f t="shared" si="34"/>
        <v>81000</v>
      </c>
      <c r="O49" s="430">
        <f t="shared" si="34"/>
        <v>29587</v>
      </c>
      <c r="P49" s="430"/>
      <c r="Q49" s="430"/>
      <c r="R49" s="884">
        <f>SUM(R50:R51)</f>
        <v>163707</v>
      </c>
      <c r="S49" s="430">
        <f t="shared" ref="S49" si="35">SUM(S50:S51)</f>
        <v>43016</v>
      </c>
      <c r="T49" s="430"/>
      <c r="U49" s="430">
        <f>SUM(U50:U51)</f>
        <v>10000</v>
      </c>
      <c r="V49" s="430"/>
      <c r="W49" s="430"/>
      <c r="X49" s="430"/>
      <c r="Y49" s="884">
        <f t="shared" ref="Y49:AA49" si="36">SUM(Y50:Y51)</f>
        <v>104</v>
      </c>
      <c r="Z49" s="430">
        <f t="shared" si="36"/>
        <v>81000</v>
      </c>
      <c r="AA49" s="430">
        <f t="shared" si="36"/>
        <v>29587</v>
      </c>
      <c r="AB49" s="430"/>
      <c r="AC49" s="430"/>
      <c r="AD49" s="429"/>
      <c r="AE49" s="386"/>
      <c r="AF49" s="386"/>
      <c r="AG49" s="386"/>
      <c r="AH49" s="386"/>
      <c r="AI49" s="386"/>
      <c r="AJ49" s="431"/>
      <c r="AK49" s="431"/>
      <c r="AL49" s="431"/>
      <c r="AM49" s="431"/>
      <c r="AN49" s="431"/>
      <c r="AO49" s="431"/>
      <c r="AP49" s="431"/>
      <c r="AQ49" s="431"/>
      <c r="AR49" s="431"/>
      <c r="AS49" s="431"/>
      <c r="AT49" s="431"/>
      <c r="AU49" s="431"/>
      <c r="AV49" s="431"/>
      <c r="AW49" s="431"/>
      <c r="AX49" s="431"/>
      <c r="AY49" s="431"/>
      <c r="AZ49" s="431"/>
      <c r="BA49" s="431"/>
    </row>
    <row r="50" spans="1:53" s="777" customFormat="1" ht="72.75" customHeight="1" x14ac:dyDescent="0.35">
      <c r="A50" s="778">
        <v>1</v>
      </c>
      <c r="B50" s="779" t="s">
        <v>12</v>
      </c>
      <c r="C50" s="375" t="s">
        <v>30</v>
      </c>
      <c r="D50" s="766" t="s">
        <v>231</v>
      </c>
      <c r="E50" s="766" t="s">
        <v>101</v>
      </c>
      <c r="F50" s="546">
        <f>SUM(G50:O50)</f>
        <v>6027</v>
      </c>
      <c r="G50" s="546">
        <v>1000</v>
      </c>
      <c r="H50" s="546"/>
      <c r="I50" s="546"/>
      <c r="J50" s="546"/>
      <c r="K50" s="546"/>
      <c r="L50" s="546"/>
      <c r="M50" s="546">
        <v>104</v>
      </c>
      <c r="N50" s="780"/>
      <c r="O50" s="546">
        <v>4923</v>
      </c>
      <c r="P50" s="546"/>
      <c r="Q50" s="546"/>
      <c r="R50" s="882">
        <f>SUM(S50:AA50)</f>
        <v>6937</v>
      </c>
      <c r="S50" s="546">
        <f>1000+910</f>
        <v>1910</v>
      </c>
      <c r="T50" s="546"/>
      <c r="U50" s="546"/>
      <c r="V50" s="546"/>
      <c r="W50" s="546"/>
      <c r="X50" s="546"/>
      <c r="Y50" s="882">
        <v>104</v>
      </c>
      <c r="Z50" s="780"/>
      <c r="AA50" s="546">
        <v>4923</v>
      </c>
      <c r="AB50" s="546"/>
      <c r="AC50" s="546"/>
      <c r="AD50" s="774" t="s">
        <v>852</v>
      </c>
      <c r="AE50" s="776"/>
      <c r="AF50" s="776"/>
      <c r="AG50" s="776"/>
      <c r="AH50" s="776"/>
      <c r="AI50" s="776"/>
      <c r="AJ50" s="776"/>
      <c r="AK50" s="776"/>
      <c r="AL50" s="776"/>
      <c r="AM50" s="776"/>
      <c r="AN50" s="776"/>
      <c r="AO50" s="776"/>
      <c r="AP50" s="776"/>
      <c r="AQ50" s="776"/>
      <c r="AR50" s="776"/>
      <c r="AS50" s="776"/>
      <c r="AT50" s="776"/>
      <c r="AU50" s="776"/>
      <c r="AV50" s="776"/>
      <c r="AW50" s="776"/>
      <c r="AX50" s="776"/>
      <c r="AY50" s="776"/>
      <c r="AZ50" s="776"/>
      <c r="BA50" s="776"/>
    </row>
    <row r="51" spans="1:53" s="380" customFormat="1" ht="96.75" customHeight="1" x14ac:dyDescent="0.35">
      <c r="A51" s="778">
        <v>2</v>
      </c>
      <c r="B51" s="774" t="s">
        <v>14</v>
      </c>
      <c r="C51" s="375" t="s">
        <v>13</v>
      </c>
      <c r="D51" s="766" t="s">
        <v>230</v>
      </c>
      <c r="E51" s="766" t="s">
        <v>100</v>
      </c>
      <c r="F51" s="546">
        <f>SUM(G51:O51)</f>
        <v>159770</v>
      </c>
      <c r="G51" s="546">
        <v>34106</v>
      </c>
      <c r="H51" s="546"/>
      <c r="I51" s="546">
        <v>20000</v>
      </c>
      <c r="J51" s="546"/>
      <c r="K51" s="546"/>
      <c r="L51" s="546"/>
      <c r="M51" s="546"/>
      <c r="N51" s="546">
        <v>81000</v>
      </c>
      <c r="O51" s="546">
        <v>24664</v>
      </c>
      <c r="P51" s="546"/>
      <c r="Q51" s="546"/>
      <c r="R51" s="882">
        <f>SUM(S51:AA51)</f>
        <v>156770</v>
      </c>
      <c r="S51" s="546">
        <f>34106+7000</f>
        <v>41106</v>
      </c>
      <c r="T51" s="546"/>
      <c r="U51" s="546">
        <v>10000</v>
      </c>
      <c r="V51" s="546"/>
      <c r="W51" s="546"/>
      <c r="X51" s="546"/>
      <c r="Y51" s="882"/>
      <c r="Z51" s="546">
        <v>81000</v>
      </c>
      <c r="AA51" s="546">
        <v>24664</v>
      </c>
      <c r="AB51" s="546"/>
      <c r="AC51" s="546"/>
      <c r="AD51" s="771"/>
      <c r="AE51" s="379"/>
      <c r="AF51" s="379"/>
      <c r="AG51" s="379"/>
      <c r="AH51" s="379"/>
      <c r="AI51" s="379"/>
      <c r="AJ51" s="379"/>
      <c r="AK51" s="379"/>
      <c r="AL51" s="379"/>
      <c r="AM51" s="379"/>
      <c r="AN51" s="379"/>
      <c r="AO51" s="379"/>
      <c r="AP51" s="379"/>
      <c r="AQ51" s="379"/>
      <c r="AR51" s="379"/>
      <c r="AS51" s="379"/>
      <c r="AT51" s="379"/>
      <c r="AU51" s="379"/>
      <c r="AV51" s="379"/>
      <c r="AW51" s="379"/>
      <c r="AX51" s="379"/>
      <c r="AY51" s="379"/>
      <c r="AZ51" s="379"/>
      <c r="BA51" s="379"/>
    </row>
    <row r="52" spans="1:53" ht="77.25" customHeight="1" x14ac:dyDescent="0.35">
      <c r="A52" s="387" t="s">
        <v>29</v>
      </c>
      <c r="B52" s="450" t="s">
        <v>731</v>
      </c>
      <c r="C52" s="415"/>
      <c r="D52" s="407"/>
      <c r="E52" s="417"/>
      <c r="F52" s="391">
        <f>F53+F60+F70+F56</f>
        <v>742268</v>
      </c>
      <c r="G52" s="391"/>
      <c r="H52" s="391"/>
      <c r="I52" s="391">
        <f>I53+I60+I70+I56</f>
        <v>152177</v>
      </c>
      <c r="J52" s="391"/>
      <c r="K52" s="391"/>
      <c r="L52" s="391"/>
      <c r="M52" s="391">
        <f t="shared" ref="M52:N52" si="37">M53+M60+M70+M56</f>
        <v>2174</v>
      </c>
      <c r="N52" s="391">
        <f t="shared" si="37"/>
        <v>587917</v>
      </c>
      <c r="O52" s="391"/>
      <c r="P52" s="391"/>
      <c r="Q52" s="391"/>
      <c r="R52" s="879">
        <f>R53+R60+R70+R56</f>
        <v>768394</v>
      </c>
      <c r="S52" s="391"/>
      <c r="T52" s="391"/>
      <c r="U52" s="391">
        <f>U53+U60+U70+U56</f>
        <v>158091</v>
      </c>
      <c r="V52" s="391"/>
      <c r="W52" s="391"/>
      <c r="X52" s="391"/>
      <c r="Y52" s="879">
        <f t="shared" ref="Y52:Z52" si="38">Y53+Y60+Y70+Y56</f>
        <v>1790</v>
      </c>
      <c r="Z52" s="391">
        <f t="shared" si="38"/>
        <v>608513</v>
      </c>
      <c r="AA52" s="391"/>
      <c r="AB52" s="391"/>
      <c r="AC52" s="391"/>
      <c r="AD52" s="417"/>
    </row>
    <row r="53" spans="1:53" s="432" customFormat="1" ht="87" customHeight="1" x14ac:dyDescent="0.3">
      <c r="A53" s="425" t="s">
        <v>17</v>
      </c>
      <c r="B53" s="426" t="s">
        <v>667</v>
      </c>
      <c r="C53" s="427"/>
      <c r="D53" s="428"/>
      <c r="E53" s="429"/>
      <c r="F53" s="430">
        <f>SUM(F54:F55)</f>
        <v>202914</v>
      </c>
      <c r="G53" s="430"/>
      <c r="H53" s="430"/>
      <c r="I53" s="430"/>
      <c r="J53" s="430"/>
      <c r="K53" s="430"/>
      <c r="L53" s="430"/>
      <c r="M53" s="430"/>
      <c r="N53" s="430">
        <f t="shared" ref="N53" si="39">SUM(N54:N55)</f>
        <v>202914</v>
      </c>
      <c r="O53" s="430"/>
      <c r="P53" s="430"/>
      <c r="Q53" s="430"/>
      <c r="R53" s="884">
        <f>SUM(R54:R55)</f>
        <v>202914</v>
      </c>
      <c r="S53" s="430"/>
      <c r="T53" s="430"/>
      <c r="U53" s="430"/>
      <c r="V53" s="430"/>
      <c r="W53" s="430"/>
      <c r="X53" s="430"/>
      <c r="Y53" s="884"/>
      <c r="Z53" s="430">
        <f t="shared" ref="Z53" si="40">SUM(Z54:Z55)</f>
        <v>202914</v>
      </c>
      <c r="AA53" s="430"/>
      <c r="AB53" s="430"/>
      <c r="AC53" s="430"/>
      <c r="AD53" s="429"/>
      <c r="AE53" s="386"/>
      <c r="AF53" s="386"/>
      <c r="AG53" s="386"/>
      <c r="AH53" s="386"/>
      <c r="AI53" s="386"/>
      <c r="AJ53" s="431"/>
      <c r="AK53" s="431"/>
      <c r="AL53" s="431"/>
      <c r="AM53" s="431"/>
      <c r="AN53" s="431"/>
      <c r="AO53" s="431"/>
      <c r="AP53" s="431"/>
      <c r="AQ53" s="431"/>
      <c r="AR53" s="431"/>
      <c r="AS53" s="431"/>
      <c r="AT53" s="431"/>
      <c r="AU53" s="431"/>
      <c r="AV53" s="431"/>
      <c r="AW53" s="431"/>
      <c r="AX53" s="431"/>
      <c r="AY53" s="431"/>
      <c r="AZ53" s="431"/>
      <c r="BA53" s="431"/>
    </row>
    <row r="54" spans="1:53" s="438" customFormat="1" ht="83.25" customHeight="1" x14ac:dyDescent="0.35">
      <c r="A54" s="451">
        <v>1</v>
      </c>
      <c r="B54" s="411" t="s">
        <v>369</v>
      </c>
      <c r="C54" s="415" t="s">
        <v>13</v>
      </c>
      <c r="D54" s="433" t="s">
        <v>691</v>
      </c>
      <c r="E54" s="407" t="s">
        <v>785</v>
      </c>
      <c r="F54" s="410">
        <f>SUM(G54:O54)</f>
        <v>170768</v>
      </c>
      <c r="G54" s="399"/>
      <c r="H54" s="399"/>
      <c r="I54" s="399"/>
      <c r="J54" s="399"/>
      <c r="K54" s="399"/>
      <c r="L54" s="399"/>
      <c r="M54" s="399"/>
      <c r="N54" s="410">
        <v>170768</v>
      </c>
      <c r="O54" s="399"/>
      <c r="P54" s="399"/>
      <c r="Q54" s="399"/>
      <c r="R54" s="881">
        <f>SUM(S54:AA54)</f>
        <v>170768</v>
      </c>
      <c r="S54" s="399"/>
      <c r="T54" s="399"/>
      <c r="U54" s="399"/>
      <c r="V54" s="399"/>
      <c r="W54" s="399"/>
      <c r="X54" s="399"/>
      <c r="Y54" s="880"/>
      <c r="Z54" s="410">
        <v>170768</v>
      </c>
      <c r="AA54" s="399"/>
      <c r="AB54" s="399"/>
      <c r="AC54" s="399"/>
      <c r="AD54" s="411" t="s">
        <v>684</v>
      </c>
      <c r="AE54" s="436"/>
      <c r="AF54" s="436"/>
      <c r="AG54" s="436"/>
      <c r="AH54" s="436"/>
      <c r="AI54" s="436"/>
      <c r="AJ54" s="437"/>
      <c r="AK54" s="437"/>
      <c r="AL54" s="437"/>
      <c r="AM54" s="437"/>
      <c r="AN54" s="437"/>
      <c r="AO54" s="437"/>
      <c r="AP54" s="437"/>
      <c r="AQ54" s="437"/>
      <c r="AR54" s="437"/>
      <c r="AS54" s="437"/>
      <c r="AT54" s="437"/>
      <c r="AU54" s="437"/>
      <c r="AV54" s="437"/>
      <c r="AW54" s="437"/>
      <c r="AX54" s="437"/>
      <c r="AY54" s="437"/>
      <c r="AZ54" s="437"/>
      <c r="BA54" s="437"/>
    </row>
    <row r="55" spans="1:53" ht="90.75" customHeight="1" x14ac:dyDescent="0.35">
      <c r="A55" s="451">
        <v>2</v>
      </c>
      <c r="B55" s="411" t="s">
        <v>370</v>
      </c>
      <c r="C55" s="415" t="s">
        <v>13</v>
      </c>
      <c r="D55" s="433" t="s">
        <v>692</v>
      </c>
      <c r="E55" s="407" t="s">
        <v>97</v>
      </c>
      <c r="F55" s="410">
        <f>SUM(G55:O55)</f>
        <v>32146</v>
      </c>
      <c r="G55" s="416"/>
      <c r="H55" s="410"/>
      <c r="I55" s="410"/>
      <c r="J55" s="410"/>
      <c r="K55" s="410"/>
      <c r="L55" s="410"/>
      <c r="M55" s="410"/>
      <c r="N55" s="410">
        <v>32146</v>
      </c>
      <c r="O55" s="410"/>
      <c r="P55" s="410"/>
      <c r="Q55" s="410"/>
      <c r="R55" s="881">
        <f>SUM(S55:AA55)</f>
        <v>32146</v>
      </c>
      <c r="S55" s="416"/>
      <c r="T55" s="410"/>
      <c r="U55" s="410"/>
      <c r="V55" s="410"/>
      <c r="W55" s="410"/>
      <c r="X55" s="410"/>
      <c r="Y55" s="881"/>
      <c r="Z55" s="410">
        <v>32146</v>
      </c>
      <c r="AA55" s="410"/>
      <c r="AB55" s="410"/>
      <c r="AC55" s="410"/>
      <c r="AD55" s="411" t="s">
        <v>684</v>
      </c>
    </row>
    <row r="56" spans="1:53" s="432" customFormat="1" ht="87" customHeight="1" x14ac:dyDescent="0.3">
      <c r="A56" s="425" t="s">
        <v>34</v>
      </c>
      <c r="B56" s="426" t="s">
        <v>412</v>
      </c>
      <c r="C56" s="427"/>
      <c r="D56" s="433"/>
      <c r="E56" s="429"/>
      <c r="F56" s="430">
        <f>F57+F58+F59</f>
        <v>121374</v>
      </c>
      <c r="G56" s="430"/>
      <c r="H56" s="430"/>
      <c r="I56" s="430"/>
      <c r="J56" s="430"/>
      <c r="K56" s="430"/>
      <c r="L56" s="430"/>
      <c r="M56" s="430">
        <f t="shared" ref="M56:N56" si="41">M57+M58+M59</f>
        <v>1174</v>
      </c>
      <c r="N56" s="430">
        <f t="shared" si="41"/>
        <v>120200</v>
      </c>
      <c r="O56" s="430"/>
      <c r="P56" s="430"/>
      <c r="Q56" s="430"/>
      <c r="R56" s="884">
        <f t="shared" ref="R56" si="42">R57+R58+R59</f>
        <v>121150</v>
      </c>
      <c r="S56" s="430"/>
      <c r="T56" s="430"/>
      <c r="U56" s="430"/>
      <c r="V56" s="430"/>
      <c r="W56" s="430"/>
      <c r="X56" s="430"/>
      <c r="Y56" s="884">
        <f t="shared" ref="Y56" si="43">Y57+Y58+Y59</f>
        <v>950</v>
      </c>
      <c r="Z56" s="430">
        <f t="shared" ref="Z56" si="44">Z57+Z58+Z59</f>
        <v>120200</v>
      </c>
      <c r="AA56" s="430"/>
      <c r="AB56" s="430"/>
      <c r="AC56" s="430"/>
      <c r="AD56" s="429"/>
      <c r="AE56" s="386"/>
      <c r="AF56" s="386"/>
      <c r="AG56" s="386"/>
      <c r="AH56" s="386"/>
      <c r="AI56" s="386"/>
      <c r="AJ56" s="431"/>
      <c r="AK56" s="431"/>
      <c r="AL56" s="431"/>
      <c r="AM56" s="431"/>
      <c r="AN56" s="431"/>
      <c r="AO56" s="431"/>
      <c r="AP56" s="431"/>
      <c r="AQ56" s="431"/>
      <c r="AR56" s="431"/>
      <c r="AS56" s="431"/>
      <c r="AT56" s="431"/>
      <c r="AU56" s="431"/>
      <c r="AV56" s="431"/>
      <c r="AW56" s="431"/>
      <c r="AX56" s="431"/>
      <c r="AY56" s="431"/>
      <c r="AZ56" s="431"/>
      <c r="BA56" s="431"/>
    </row>
    <row r="57" spans="1:53" ht="161.25" customHeight="1" x14ac:dyDescent="0.35">
      <c r="A57" s="451">
        <v>1</v>
      </c>
      <c r="B57" s="411" t="s">
        <v>759</v>
      </c>
      <c r="C57" s="415" t="s">
        <v>13</v>
      </c>
      <c r="D57" s="433">
        <v>7286449</v>
      </c>
      <c r="E57" s="407" t="s">
        <v>97</v>
      </c>
      <c r="F57" s="410">
        <f>SUM(G57:O57)</f>
        <v>120200</v>
      </c>
      <c r="G57" s="416"/>
      <c r="H57" s="410"/>
      <c r="I57" s="410"/>
      <c r="J57" s="410"/>
      <c r="K57" s="410"/>
      <c r="L57" s="410"/>
      <c r="M57" s="410"/>
      <c r="N57" s="410">
        <v>120200</v>
      </c>
      <c r="O57" s="410"/>
      <c r="P57" s="410"/>
      <c r="Q57" s="410"/>
      <c r="R57" s="881">
        <f>SUM(S57:AA57)</f>
        <v>120200</v>
      </c>
      <c r="S57" s="416"/>
      <c r="T57" s="410"/>
      <c r="U57" s="410"/>
      <c r="V57" s="410"/>
      <c r="W57" s="410"/>
      <c r="X57" s="410"/>
      <c r="Y57" s="881"/>
      <c r="Z57" s="410">
        <v>120200</v>
      </c>
      <c r="AA57" s="410"/>
      <c r="AB57" s="410"/>
      <c r="AC57" s="410"/>
      <c r="AD57" s="411"/>
    </row>
    <row r="58" spans="1:53" s="380" customFormat="1" ht="132.75" customHeight="1" x14ac:dyDescent="0.35">
      <c r="A58" s="804">
        <v>2</v>
      </c>
      <c r="B58" s="954" t="s">
        <v>1357</v>
      </c>
      <c r="C58" s="375"/>
      <c r="D58" s="772"/>
      <c r="E58" s="766"/>
      <c r="F58" s="546">
        <f t="shared" ref="F58:F59" si="45">SUM(G58:O58)</f>
        <v>601</v>
      </c>
      <c r="G58" s="546"/>
      <c r="H58" s="546"/>
      <c r="I58" s="546"/>
      <c r="J58" s="546"/>
      <c r="K58" s="546"/>
      <c r="L58" s="546"/>
      <c r="M58" s="546">
        <v>601</v>
      </c>
      <c r="N58" s="546"/>
      <c r="O58" s="546"/>
      <c r="P58" s="546"/>
      <c r="Q58" s="546"/>
      <c r="R58" s="882">
        <f t="shared" ref="R58:R59" si="46">SUM(S58:AA58)</f>
        <v>527</v>
      </c>
      <c r="S58" s="546"/>
      <c r="T58" s="546"/>
      <c r="U58" s="546"/>
      <c r="V58" s="546"/>
      <c r="W58" s="546"/>
      <c r="X58" s="546"/>
      <c r="Y58" s="882">
        <v>527</v>
      </c>
      <c r="Z58" s="546"/>
      <c r="AA58" s="546"/>
      <c r="AB58" s="546"/>
      <c r="AC58" s="546"/>
      <c r="AD58" s="834"/>
      <c r="AE58" s="379"/>
      <c r="AF58" s="379"/>
      <c r="AG58" s="379"/>
      <c r="AH58" s="379"/>
      <c r="AI58" s="379"/>
      <c r="AJ58" s="379"/>
      <c r="AK58" s="379"/>
      <c r="AL58" s="379"/>
      <c r="AM58" s="379"/>
      <c r="AN58" s="379"/>
      <c r="AO58" s="379"/>
      <c r="AP58" s="379"/>
      <c r="AQ58" s="379"/>
      <c r="AR58" s="379"/>
      <c r="AS58" s="379"/>
      <c r="AT58" s="379"/>
      <c r="AU58" s="379"/>
      <c r="AV58" s="379"/>
      <c r="AW58" s="379"/>
      <c r="AX58" s="379"/>
      <c r="AY58" s="379"/>
      <c r="AZ58" s="379"/>
      <c r="BA58" s="379"/>
    </row>
    <row r="59" spans="1:53" s="380" customFormat="1" ht="132.75" customHeight="1" x14ac:dyDescent="0.35">
      <c r="A59" s="804">
        <v>3</v>
      </c>
      <c r="B59" s="954" t="s">
        <v>1358</v>
      </c>
      <c r="C59" s="375"/>
      <c r="D59" s="772"/>
      <c r="E59" s="766"/>
      <c r="F59" s="546">
        <f t="shared" si="45"/>
        <v>573</v>
      </c>
      <c r="G59" s="546"/>
      <c r="H59" s="546"/>
      <c r="I59" s="546"/>
      <c r="J59" s="546"/>
      <c r="K59" s="546"/>
      <c r="L59" s="546"/>
      <c r="M59" s="546">
        <v>573</v>
      </c>
      <c r="N59" s="546"/>
      <c r="O59" s="546"/>
      <c r="P59" s="546"/>
      <c r="Q59" s="546"/>
      <c r="R59" s="882">
        <f t="shared" si="46"/>
        <v>423</v>
      </c>
      <c r="S59" s="546"/>
      <c r="T59" s="546"/>
      <c r="U59" s="546"/>
      <c r="V59" s="546"/>
      <c r="W59" s="546"/>
      <c r="X59" s="546"/>
      <c r="Y59" s="882">
        <v>423</v>
      </c>
      <c r="Z59" s="546"/>
      <c r="AA59" s="546"/>
      <c r="AB59" s="546"/>
      <c r="AC59" s="546"/>
      <c r="AD59" s="834"/>
      <c r="AE59" s="379"/>
      <c r="AF59" s="379"/>
      <c r="AG59" s="379"/>
      <c r="AH59" s="379"/>
      <c r="AI59" s="379"/>
      <c r="AJ59" s="379"/>
      <c r="AK59" s="379"/>
      <c r="AL59" s="379"/>
      <c r="AM59" s="379"/>
      <c r="AN59" s="379"/>
      <c r="AO59" s="379"/>
      <c r="AP59" s="379"/>
      <c r="AQ59" s="379"/>
      <c r="AR59" s="379"/>
      <c r="AS59" s="379"/>
      <c r="AT59" s="379"/>
      <c r="AU59" s="379"/>
      <c r="AV59" s="379"/>
      <c r="AW59" s="379"/>
      <c r="AX59" s="379"/>
      <c r="AY59" s="379"/>
      <c r="AZ59" s="379"/>
      <c r="BA59" s="379"/>
    </row>
    <row r="60" spans="1:53" s="432" customFormat="1" ht="87" customHeight="1" x14ac:dyDescent="0.3">
      <c r="A60" s="425" t="s">
        <v>107</v>
      </c>
      <c r="B60" s="426" t="s">
        <v>411</v>
      </c>
      <c r="C60" s="427"/>
      <c r="D60" s="433"/>
      <c r="E60" s="429"/>
      <c r="F60" s="430">
        <f>SUM(F61:F69)</f>
        <v>329677</v>
      </c>
      <c r="G60" s="430"/>
      <c r="H60" s="430"/>
      <c r="I60" s="430">
        <f>SUM(I61:I69)</f>
        <v>133177</v>
      </c>
      <c r="J60" s="430"/>
      <c r="K60" s="430"/>
      <c r="L60" s="430"/>
      <c r="M60" s="430"/>
      <c r="N60" s="430">
        <f>SUM(N61:N69)</f>
        <v>196500</v>
      </c>
      <c r="O60" s="430"/>
      <c r="P60" s="430"/>
      <c r="Q60" s="430"/>
      <c r="R60" s="884">
        <f>SUM(R61:R69)</f>
        <v>332677</v>
      </c>
      <c r="S60" s="430"/>
      <c r="T60" s="430"/>
      <c r="U60" s="430">
        <f>SUM(U61:U69)</f>
        <v>136177</v>
      </c>
      <c r="V60" s="430"/>
      <c r="W60" s="430"/>
      <c r="X60" s="430"/>
      <c r="Y60" s="884"/>
      <c r="Z60" s="430">
        <f>SUM(Z61:Z69)</f>
        <v>196500</v>
      </c>
      <c r="AA60" s="430"/>
      <c r="AB60" s="430"/>
      <c r="AC60" s="430"/>
      <c r="AD60" s="429"/>
      <c r="AE60" s="386"/>
      <c r="AF60" s="386"/>
      <c r="AG60" s="386"/>
      <c r="AH60" s="386"/>
      <c r="AI60" s="386"/>
      <c r="AJ60" s="431"/>
      <c r="AK60" s="431"/>
      <c r="AL60" s="431"/>
      <c r="AM60" s="431"/>
      <c r="AN60" s="431"/>
      <c r="AO60" s="431"/>
      <c r="AP60" s="431"/>
      <c r="AQ60" s="431"/>
      <c r="AR60" s="431"/>
      <c r="AS60" s="431"/>
      <c r="AT60" s="431"/>
      <c r="AU60" s="431"/>
      <c r="AV60" s="431"/>
      <c r="AW60" s="431"/>
      <c r="AX60" s="431"/>
      <c r="AY60" s="431"/>
      <c r="AZ60" s="431"/>
      <c r="BA60" s="431"/>
    </row>
    <row r="61" spans="1:53" ht="81" customHeight="1" x14ac:dyDescent="0.35">
      <c r="A61" s="452">
        <v>1</v>
      </c>
      <c r="B61" s="411" t="s">
        <v>54</v>
      </c>
      <c r="C61" s="415" t="s">
        <v>13</v>
      </c>
      <c r="D61" s="433" t="s">
        <v>693</v>
      </c>
      <c r="E61" s="407" t="s">
        <v>97</v>
      </c>
      <c r="F61" s="408">
        <f t="shared" ref="F61:F69" si="47">SUM(G61:O61)</f>
        <v>38700</v>
      </c>
      <c r="G61" s="416"/>
      <c r="H61" s="410"/>
      <c r="I61" s="410">
        <v>6700</v>
      </c>
      <c r="J61" s="410"/>
      <c r="K61" s="410"/>
      <c r="L61" s="410"/>
      <c r="M61" s="410"/>
      <c r="N61" s="410">
        <v>32000</v>
      </c>
      <c r="O61" s="410"/>
      <c r="P61" s="410"/>
      <c r="Q61" s="410"/>
      <c r="R61" s="955">
        <f t="shared" ref="R61:R69" si="48">SUM(S61:AA61)</f>
        <v>38700</v>
      </c>
      <c r="S61" s="416"/>
      <c r="T61" s="410"/>
      <c r="U61" s="410">
        <v>6700</v>
      </c>
      <c r="V61" s="410"/>
      <c r="W61" s="410"/>
      <c r="X61" s="410"/>
      <c r="Y61" s="881"/>
      <c r="Z61" s="410">
        <v>32000</v>
      </c>
      <c r="AA61" s="410"/>
      <c r="AB61" s="410"/>
      <c r="AC61" s="410"/>
      <c r="AD61" s="417"/>
    </row>
    <row r="62" spans="1:53" ht="107.25" customHeight="1" x14ac:dyDescent="0.35">
      <c r="A62" s="452">
        <v>2</v>
      </c>
      <c r="B62" s="411" t="s">
        <v>1109</v>
      </c>
      <c r="C62" s="415" t="s">
        <v>30</v>
      </c>
      <c r="D62" s="433" t="s">
        <v>1110</v>
      </c>
      <c r="E62" s="407" t="s">
        <v>97</v>
      </c>
      <c r="F62" s="408">
        <f t="shared" si="47"/>
        <v>35000</v>
      </c>
      <c r="G62" s="416"/>
      <c r="H62" s="410"/>
      <c r="I62" s="410">
        <v>35000</v>
      </c>
      <c r="J62" s="410"/>
      <c r="K62" s="410"/>
      <c r="L62" s="410"/>
      <c r="M62" s="410"/>
      <c r="N62" s="410"/>
      <c r="O62" s="410"/>
      <c r="P62" s="410"/>
      <c r="Q62" s="410"/>
      <c r="R62" s="955">
        <f t="shared" si="48"/>
        <v>35000</v>
      </c>
      <c r="S62" s="416"/>
      <c r="T62" s="410"/>
      <c r="U62" s="410">
        <v>35000</v>
      </c>
      <c r="V62" s="410"/>
      <c r="W62" s="410"/>
      <c r="X62" s="410"/>
      <c r="Y62" s="881"/>
      <c r="Z62" s="410"/>
      <c r="AA62" s="410"/>
      <c r="AB62" s="410"/>
      <c r="AC62" s="410"/>
      <c r="AD62" s="417"/>
    </row>
    <row r="63" spans="1:53" ht="125.25" customHeight="1" x14ac:dyDescent="0.35">
      <c r="A63" s="452">
        <v>3</v>
      </c>
      <c r="B63" s="411" t="s">
        <v>647</v>
      </c>
      <c r="C63" s="415" t="s">
        <v>13</v>
      </c>
      <c r="D63" s="433" t="s">
        <v>739</v>
      </c>
      <c r="E63" s="407" t="s">
        <v>97</v>
      </c>
      <c r="F63" s="408">
        <f t="shared" si="47"/>
        <v>164500</v>
      </c>
      <c r="G63" s="416"/>
      <c r="H63" s="410"/>
      <c r="I63" s="410"/>
      <c r="J63" s="410"/>
      <c r="K63" s="410"/>
      <c r="L63" s="410"/>
      <c r="M63" s="410"/>
      <c r="N63" s="410">
        <v>164500</v>
      </c>
      <c r="O63" s="410"/>
      <c r="P63" s="410"/>
      <c r="Q63" s="410"/>
      <c r="R63" s="955">
        <f t="shared" si="48"/>
        <v>164500</v>
      </c>
      <c r="S63" s="416"/>
      <c r="T63" s="410"/>
      <c r="U63" s="410"/>
      <c r="V63" s="410"/>
      <c r="W63" s="410"/>
      <c r="X63" s="410"/>
      <c r="Y63" s="881"/>
      <c r="Z63" s="410">
        <v>164500</v>
      </c>
      <c r="AA63" s="410"/>
      <c r="AB63" s="410"/>
      <c r="AC63" s="410"/>
      <c r="AD63" s="417"/>
    </row>
    <row r="64" spans="1:53" ht="87.75" customHeight="1" x14ac:dyDescent="0.35">
      <c r="A64" s="452">
        <v>4</v>
      </c>
      <c r="B64" s="435" t="s">
        <v>726</v>
      </c>
      <c r="C64" s="415" t="s">
        <v>30</v>
      </c>
      <c r="D64" s="433" t="s">
        <v>694</v>
      </c>
      <c r="E64" s="407" t="s">
        <v>94</v>
      </c>
      <c r="F64" s="408">
        <f t="shared" si="47"/>
        <v>6300</v>
      </c>
      <c r="G64" s="416"/>
      <c r="H64" s="410"/>
      <c r="I64" s="410">
        <v>6300</v>
      </c>
      <c r="J64" s="410"/>
      <c r="K64" s="410"/>
      <c r="L64" s="410"/>
      <c r="M64" s="410"/>
      <c r="N64" s="410"/>
      <c r="O64" s="410"/>
      <c r="P64" s="410"/>
      <c r="Q64" s="410"/>
      <c r="R64" s="955">
        <f t="shared" si="48"/>
        <v>6300</v>
      </c>
      <c r="S64" s="416"/>
      <c r="T64" s="410"/>
      <c r="U64" s="410">
        <v>6300</v>
      </c>
      <c r="V64" s="410"/>
      <c r="W64" s="410"/>
      <c r="X64" s="410"/>
      <c r="Y64" s="881"/>
      <c r="Z64" s="410"/>
      <c r="AA64" s="410"/>
      <c r="AB64" s="410"/>
      <c r="AC64" s="410"/>
      <c r="AD64" s="417"/>
    </row>
    <row r="65" spans="1:53" ht="81" customHeight="1" x14ac:dyDescent="0.35">
      <c r="A65" s="452">
        <v>5</v>
      </c>
      <c r="B65" s="435" t="s">
        <v>1111</v>
      </c>
      <c r="C65" s="415" t="s">
        <v>30</v>
      </c>
      <c r="D65" s="433" t="s">
        <v>695</v>
      </c>
      <c r="E65" s="407" t="s">
        <v>102</v>
      </c>
      <c r="F65" s="408">
        <f t="shared" si="47"/>
        <v>16677</v>
      </c>
      <c r="G65" s="416"/>
      <c r="H65" s="410"/>
      <c r="I65" s="410">
        <v>16677</v>
      </c>
      <c r="J65" s="410"/>
      <c r="K65" s="410"/>
      <c r="L65" s="410"/>
      <c r="M65" s="410"/>
      <c r="N65" s="410"/>
      <c r="O65" s="410"/>
      <c r="P65" s="410"/>
      <c r="Q65" s="410"/>
      <c r="R65" s="955">
        <f t="shared" si="48"/>
        <v>16677</v>
      </c>
      <c r="S65" s="416"/>
      <c r="T65" s="410"/>
      <c r="U65" s="410">
        <v>16677</v>
      </c>
      <c r="V65" s="410"/>
      <c r="W65" s="410"/>
      <c r="X65" s="410"/>
      <c r="Y65" s="881"/>
      <c r="Z65" s="410"/>
      <c r="AA65" s="410"/>
      <c r="AB65" s="410"/>
      <c r="AC65" s="410"/>
      <c r="AD65" s="417"/>
    </row>
    <row r="66" spans="1:53" s="380" customFormat="1" ht="81" customHeight="1" x14ac:dyDescent="0.35">
      <c r="A66" s="804">
        <v>6</v>
      </c>
      <c r="B66" s="783" t="s">
        <v>55</v>
      </c>
      <c r="C66" s="375" t="s">
        <v>30</v>
      </c>
      <c r="D66" s="772" t="s">
        <v>696</v>
      </c>
      <c r="E66" s="766" t="s">
        <v>96</v>
      </c>
      <c r="F66" s="554">
        <f t="shared" si="47"/>
        <v>10000</v>
      </c>
      <c r="G66" s="546"/>
      <c r="H66" s="546"/>
      <c r="I66" s="546">
        <v>10000</v>
      </c>
      <c r="J66" s="546"/>
      <c r="K66" s="546"/>
      <c r="L66" s="546"/>
      <c r="M66" s="546"/>
      <c r="N66" s="546"/>
      <c r="O66" s="546"/>
      <c r="P66" s="546"/>
      <c r="Q66" s="546"/>
      <c r="R66" s="956">
        <f t="shared" si="48"/>
        <v>13000</v>
      </c>
      <c r="S66" s="546"/>
      <c r="T66" s="546"/>
      <c r="U66" s="546">
        <f>10000+3000</f>
        <v>13000</v>
      </c>
      <c r="V66" s="546"/>
      <c r="W66" s="546"/>
      <c r="X66" s="546"/>
      <c r="Y66" s="882"/>
      <c r="Z66" s="546"/>
      <c r="AA66" s="546"/>
      <c r="AB66" s="546"/>
      <c r="AC66" s="546"/>
      <c r="AD66" s="376"/>
      <c r="AE66" s="379"/>
      <c r="AF66" s="379"/>
      <c r="AG66" s="379"/>
      <c r="AH66" s="379"/>
      <c r="AI66" s="379"/>
      <c r="AJ66" s="379"/>
      <c r="AK66" s="379"/>
      <c r="AL66" s="379"/>
      <c r="AM66" s="379"/>
      <c r="AN66" s="379"/>
      <c r="AO66" s="379"/>
      <c r="AP66" s="379"/>
      <c r="AQ66" s="379"/>
      <c r="AR66" s="379"/>
      <c r="AS66" s="379"/>
      <c r="AT66" s="379"/>
      <c r="AU66" s="379"/>
      <c r="AV66" s="379"/>
      <c r="AW66" s="379"/>
      <c r="AX66" s="379"/>
      <c r="AY66" s="379"/>
      <c r="AZ66" s="379"/>
      <c r="BA66" s="379"/>
    </row>
    <row r="67" spans="1:53" ht="111" customHeight="1" x14ac:dyDescent="0.35">
      <c r="A67" s="452">
        <v>7</v>
      </c>
      <c r="B67" s="441" t="s">
        <v>791</v>
      </c>
      <c r="C67" s="415" t="s">
        <v>30</v>
      </c>
      <c r="D67" s="433" t="s">
        <v>697</v>
      </c>
      <c r="E67" s="407" t="s">
        <v>103</v>
      </c>
      <c r="F67" s="408">
        <f t="shared" si="47"/>
        <v>10000</v>
      </c>
      <c r="G67" s="416"/>
      <c r="H67" s="410"/>
      <c r="I67" s="410">
        <v>10000</v>
      </c>
      <c r="J67" s="410"/>
      <c r="K67" s="410"/>
      <c r="L67" s="410"/>
      <c r="M67" s="410"/>
      <c r="N67" s="410"/>
      <c r="O67" s="410"/>
      <c r="P67" s="410"/>
      <c r="Q67" s="410"/>
      <c r="R67" s="955">
        <f t="shared" si="48"/>
        <v>10000</v>
      </c>
      <c r="S67" s="416"/>
      <c r="T67" s="410"/>
      <c r="U67" s="410">
        <v>10000</v>
      </c>
      <c r="V67" s="410"/>
      <c r="W67" s="410"/>
      <c r="X67" s="410"/>
      <c r="Y67" s="881"/>
      <c r="Z67" s="410"/>
      <c r="AA67" s="410"/>
      <c r="AB67" s="410"/>
      <c r="AC67" s="410"/>
      <c r="AD67" s="417"/>
    </row>
    <row r="68" spans="1:53" ht="96.75" customHeight="1" x14ac:dyDescent="0.35">
      <c r="A68" s="452">
        <v>8</v>
      </c>
      <c r="B68" s="441" t="s">
        <v>58</v>
      </c>
      <c r="C68" s="415" t="s">
        <v>30</v>
      </c>
      <c r="D68" s="433" t="s">
        <v>723</v>
      </c>
      <c r="E68" s="407" t="s">
        <v>102</v>
      </c>
      <c r="F68" s="408">
        <f t="shared" si="47"/>
        <v>7000</v>
      </c>
      <c r="G68" s="408"/>
      <c r="H68" s="408"/>
      <c r="I68" s="410">
        <v>7000</v>
      </c>
      <c r="J68" s="410"/>
      <c r="K68" s="410"/>
      <c r="L68" s="410"/>
      <c r="M68" s="410"/>
      <c r="N68" s="410"/>
      <c r="O68" s="410"/>
      <c r="P68" s="410"/>
      <c r="Q68" s="410"/>
      <c r="R68" s="955">
        <f t="shared" si="48"/>
        <v>7000</v>
      </c>
      <c r="S68" s="408"/>
      <c r="T68" s="408"/>
      <c r="U68" s="410">
        <v>7000</v>
      </c>
      <c r="V68" s="410"/>
      <c r="W68" s="410"/>
      <c r="X68" s="410"/>
      <c r="Y68" s="881"/>
      <c r="Z68" s="410"/>
      <c r="AA68" s="410"/>
      <c r="AB68" s="410"/>
      <c r="AC68" s="410"/>
      <c r="AD68" s="417"/>
    </row>
    <row r="69" spans="1:53" ht="123.75" customHeight="1" x14ac:dyDescent="0.35">
      <c r="A69" s="452">
        <v>9</v>
      </c>
      <c r="B69" s="441" t="s">
        <v>489</v>
      </c>
      <c r="C69" s="415" t="s">
        <v>13</v>
      </c>
      <c r="D69" s="433" t="s">
        <v>698</v>
      </c>
      <c r="E69" s="407" t="s">
        <v>97</v>
      </c>
      <c r="F69" s="408">
        <f t="shared" si="47"/>
        <v>41500</v>
      </c>
      <c r="G69" s="416"/>
      <c r="H69" s="410"/>
      <c r="I69" s="410">
        <v>41500</v>
      </c>
      <c r="J69" s="410"/>
      <c r="K69" s="410"/>
      <c r="L69" s="410"/>
      <c r="M69" s="410"/>
      <c r="N69" s="410"/>
      <c r="O69" s="410"/>
      <c r="P69" s="410"/>
      <c r="Q69" s="410"/>
      <c r="R69" s="955">
        <f t="shared" si="48"/>
        <v>41500</v>
      </c>
      <c r="S69" s="416"/>
      <c r="T69" s="410"/>
      <c r="U69" s="410">
        <v>41500</v>
      </c>
      <c r="V69" s="410"/>
      <c r="W69" s="410"/>
      <c r="X69" s="410"/>
      <c r="Y69" s="881"/>
      <c r="Z69" s="410"/>
      <c r="AA69" s="410"/>
      <c r="AB69" s="410"/>
      <c r="AC69" s="410"/>
      <c r="AD69" s="417"/>
    </row>
    <row r="70" spans="1:53" s="432" customFormat="1" ht="87" customHeight="1" x14ac:dyDescent="0.3">
      <c r="A70" s="425" t="s">
        <v>741</v>
      </c>
      <c r="B70" s="426" t="s">
        <v>679</v>
      </c>
      <c r="C70" s="427"/>
      <c r="D70" s="428"/>
      <c r="E70" s="429"/>
      <c r="F70" s="430">
        <f t="shared" ref="F70:N70" si="49">SUM(F71:F81)</f>
        <v>88303</v>
      </c>
      <c r="G70" s="430"/>
      <c r="H70" s="430"/>
      <c r="I70" s="430">
        <f t="shared" si="49"/>
        <v>19000</v>
      </c>
      <c r="J70" s="430"/>
      <c r="K70" s="430"/>
      <c r="L70" s="430"/>
      <c r="M70" s="430">
        <f t="shared" si="49"/>
        <v>1000</v>
      </c>
      <c r="N70" s="430">
        <f t="shared" si="49"/>
        <v>68303</v>
      </c>
      <c r="O70" s="430"/>
      <c r="P70" s="430"/>
      <c r="Q70" s="430"/>
      <c r="R70" s="884">
        <f t="shared" ref="R70:Z70" si="50">SUM(R71:R81)</f>
        <v>111653</v>
      </c>
      <c r="S70" s="430"/>
      <c r="T70" s="430"/>
      <c r="U70" s="430">
        <f t="shared" si="50"/>
        <v>21914</v>
      </c>
      <c r="V70" s="430"/>
      <c r="W70" s="430"/>
      <c r="X70" s="430"/>
      <c r="Y70" s="884">
        <f t="shared" si="50"/>
        <v>840</v>
      </c>
      <c r="Z70" s="430">
        <f t="shared" si="50"/>
        <v>88899</v>
      </c>
      <c r="AA70" s="430"/>
      <c r="AB70" s="430"/>
      <c r="AC70" s="430"/>
      <c r="AD70" s="429"/>
      <c r="AE70" s="386"/>
      <c r="AF70" s="386"/>
      <c r="AG70" s="386"/>
      <c r="AH70" s="386"/>
      <c r="AI70" s="386"/>
      <c r="AJ70" s="431"/>
      <c r="AK70" s="431"/>
      <c r="AL70" s="431"/>
      <c r="AM70" s="431"/>
      <c r="AN70" s="431"/>
      <c r="AO70" s="431"/>
      <c r="AP70" s="431"/>
      <c r="AQ70" s="431"/>
      <c r="AR70" s="431"/>
      <c r="AS70" s="431"/>
      <c r="AT70" s="431"/>
      <c r="AU70" s="431"/>
      <c r="AV70" s="431"/>
      <c r="AW70" s="431"/>
      <c r="AX70" s="431"/>
      <c r="AY70" s="431"/>
      <c r="AZ70" s="431"/>
      <c r="BA70" s="431"/>
    </row>
    <row r="71" spans="1:53" s="380" customFormat="1" ht="64.5" customHeight="1" x14ac:dyDescent="0.35">
      <c r="A71" s="806">
        <v>1</v>
      </c>
      <c r="B71" s="845" t="s">
        <v>866</v>
      </c>
      <c r="C71" s="375" t="s">
        <v>30</v>
      </c>
      <c r="D71" s="833">
        <v>7885735</v>
      </c>
      <c r="E71" s="766" t="s">
        <v>98</v>
      </c>
      <c r="F71" s="554">
        <f t="shared" ref="F71:F81" si="51">SUM(G71:O71)</f>
        <v>1000</v>
      </c>
      <c r="G71" s="546"/>
      <c r="H71" s="546"/>
      <c r="I71" s="546"/>
      <c r="J71" s="546"/>
      <c r="K71" s="546"/>
      <c r="L71" s="546"/>
      <c r="M71" s="546">
        <v>1000</v>
      </c>
      <c r="N71" s="546"/>
      <c r="O71" s="546"/>
      <c r="P71" s="546"/>
      <c r="Q71" s="546"/>
      <c r="R71" s="956">
        <f t="shared" ref="R71:R81" si="52">SUM(S71:AA71)</f>
        <v>840</v>
      </c>
      <c r="S71" s="546"/>
      <c r="T71" s="546"/>
      <c r="U71" s="546"/>
      <c r="V71" s="546"/>
      <c r="W71" s="546"/>
      <c r="X71" s="546"/>
      <c r="Y71" s="882">
        <f>1000-160</f>
        <v>840</v>
      </c>
      <c r="Z71" s="546"/>
      <c r="AA71" s="546"/>
      <c r="AB71" s="546"/>
      <c r="AC71" s="546"/>
      <c r="AD71" s="376"/>
      <c r="AE71" s="379"/>
      <c r="AF71" s="379"/>
      <c r="AG71" s="379"/>
      <c r="AH71" s="379"/>
      <c r="AI71" s="379"/>
      <c r="AJ71" s="379"/>
      <c r="AK71" s="379"/>
      <c r="AL71" s="379"/>
      <c r="AM71" s="379"/>
      <c r="AN71" s="379"/>
      <c r="AO71" s="379"/>
      <c r="AP71" s="379"/>
      <c r="AQ71" s="379"/>
      <c r="AR71" s="379"/>
      <c r="AS71" s="379"/>
      <c r="AT71" s="379"/>
      <c r="AU71" s="379"/>
      <c r="AV71" s="379"/>
      <c r="AW71" s="379"/>
      <c r="AX71" s="379"/>
      <c r="AY71" s="379"/>
      <c r="AZ71" s="379"/>
      <c r="BA71" s="379"/>
    </row>
    <row r="72" spans="1:53" s="338" customFormat="1" ht="79.5" customHeight="1" x14ac:dyDescent="0.35">
      <c r="A72" s="456">
        <v>2</v>
      </c>
      <c r="B72" s="443" t="s">
        <v>849</v>
      </c>
      <c r="C72" s="415" t="s">
        <v>30</v>
      </c>
      <c r="D72" s="449"/>
      <c r="E72" s="449" t="s">
        <v>96</v>
      </c>
      <c r="F72" s="457">
        <f t="shared" si="51"/>
        <v>1000</v>
      </c>
      <c r="G72" s="457"/>
      <c r="H72" s="458"/>
      <c r="I72" s="410">
        <v>1000</v>
      </c>
      <c r="J72" s="458"/>
      <c r="K72" s="458"/>
      <c r="L72" s="458"/>
      <c r="M72" s="458"/>
      <c r="N72" s="458"/>
      <c r="O72" s="458"/>
      <c r="P72" s="458"/>
      <c r="Q72" s="458"/>
      <c r="R72" s="957">
        <f t="shared" si="52"/>
        <v>1000</v>
      </c>
      <c r="S72" s="457"/>
      <c r="T72" s="458"/>
      <c r="U72" s="410">
        <v>1000</v>
      </c>
      <c r="V72" s="458"/>
      <c r="W72" s="458"/>
      <c r="X72" s="458"/>
      <c r="Y72" s="888"/>
      <c r="Z72" s="458"/>
      <c r="AA72" s="458"/>
      <c r="AB72" s="458"/>
      <c r="AC72" s="458"/>
      <c r="AD72" s="459"/>
      <c r="AE72" s="337"/>
      <c r="AF72" s="337"/>
      <c r="AG72" s="337"/>
      <c r="AH72" s="337"/>
      <c r="AI72" s="337"/>
    </row>
    <row r="73" spans="1:53" ht="77.25" customHeight="1" x14ac:dyDescent="0.35">
      <c r="A73" s="453">
        <v>3</v>
      </c>
      <c r="B73" s="441" t="s">
        <v>681</v>
      </c>
      <c r="C73" s="415" t="s">
        <v>30</v>
      </c>
      <c r="D73" s="417"/>
      <c r="E73" s="407" t="s">
        <v>96</v>
      </c>
      <c r="F73" s="408">
        <f t="shared" si="51"/>
        <v>3500</v>
      </c>
      <c r="G73" s="416"/>
      <c r="H73" s="410"/>
      <c r="I73" s="410">
        <v>3500</v>
      </c>
      <c r="J73" s="410"/>
      <c r="K73" s="410"/>
      <c r="L73" s="410"/>
      <c r="M73" s="410"/>
      <c r="N73" s="410"/>
      <c r="O73" s="410"/>
      <c r="P73" s="410"/>
      <c r="Q73" s="410"/>
      <c r="R73" s="955">
        <f t="shared" si="52"/>
        <v>3500</v>
      </c>
      <c r="S73" s="416"/>
      <c r="T73" s="410"/>
      <c r="U73" s="410">
        <v>3500</v>
      </c>
      <c r="V73" s="410"/>
      <c r="W73" s="410"/>
      <c r="X73" s="410"/>
      <c r="Y73" s="881"/>
      <c r="Z73" s="410"/>
      <c r="AA73" s="410"/>
      <c r="AB73" s="410"/>
      <c r="AC73" s="410"/>
      <c r="AD73" s="417"/>
    </row>
    <row r="74" spans="1:53" ht="65.099999999999994" customHeight="1" x14ac:dyDescent="0.35">
      <c r="A74" s="456">
        <v>4</v>
      </c>
      <c r="B74" s="441" t="s">
        <v>851</v>
      </c>
      <c r="C74" s="415" t="s">
        <v>30</v>
      </c>
      <c r="D74" s="417"/>
      <c r="E74" s="407" t="s">
        <v>209</v>
      </c>
      <c r="F74" s="408">
        <f t="shared" si="51"/>
        <v>3000</v>
      </c>
      <c r="G74" s="416"/>
      <c r="H74" s="410"/>
      <c r="I74" s="410">
        <v>3000</v>
      </c>
      <c r="J74" s="410"/>
      <c r="K74" s="410"/>
      <c r="L74" s="410"/>
      <c r="M74" s="410"/>
      <c r="N74" s="410"/>
      <c r="O74" s="410"/>
      <c r="P74" s="410"/>
      <c r="Q74" s="410"/>
      <c r="R74" s="955">
        <f t="shared" si="52"/>
        <v>3000</v>
      </c>
      <c r="S74" s="416"/>
      <c r="T74" s="410"/>
      <c r="U74" s="410">
        <v>3000</v>
      </c>
      <c r="V74" s="410"/>
      <c r="W74" s="410"/>
      <c r="X74" s="410"/>
      <c r="Y74" s="881"/>
      <c r="Z74" s="410"/>
      <c r="AA74" s="410"/>
      <c r="AB74" s="410"/>
      <c r="AC74" s="410"/>
      <c r="AD74" s="417"/>
    </row>
    <row r="75" spans="1:53" ht="93" customHeight="1" x14ac:dyDescent="0.35">
      <c r="A75" s="453">
        <v>5</v>
      </c>
      <c r="B75" s="441" t="s">
        <v>657</v>
      </c>
      <c r="C75" s="415" t="s">
        <v>30</v>
      </c>
      <c r="D75" s="417"/>
      <c r="E75" s="407" t="s">
        <v>95</v>
      </c>
      <c r="F75" s="408">
        <f t="shared" si="51"/>
        <v>3000</v>
      </c>
      <c r="G75" s="416"/>
      <c r="H75" s="410"/>
      <c r="I75" s="410">
        <v>3000</v>
      </c>
      <c r="J75" s="410"/>
      <c r="K75" s="410"/>
      <c r="L75" s="410"/>
      <c r="M75" s="410"/>
      <c r="N75" s="410"/>
      <c r="O75" s="410"/>
      <c r="P75" s="410"/>
      <c r="Q75" s="410"/>
      <c r="R75" s="955">
        <f t="shared" si="52"/>
        <v>3000</v>
      </c>
      <c r="S75" s="416"/>
      <c r="T75" s="410"/>
      <c r="U75" s="410">
        <v>3000</v>
      </c>
      <c r="V75" s="410"/>
      <c r="W75" s="410"/>
      <c r="X75" s="410"/>
      <c r="Y75" s="881"/>
      <c r="Z75" s="410"/>
      <c r="AA75" s="410"/>
      <c r="AB75" s="410"/>
      <c r="AC75" s="410"/>
      <c r="AD75" s="417"/>
    </row>
    <row r="76" spans="1:53" ht="74.25" customHeight="1" x14ac:dyDescent="0.35">
      <c r="A76" s="456">
        <v>6</v>
      </c>
      <c r="B76" s="441" t="s">
        <v>492</v>
      </c>
      <c r="C76" s="415" t="s">
        <v>30</v>
      </c>
      <c r="D76" s="417"/>
      <c r="E76" s="407" t="s">
        <v>169</v>
      </c>
      <c r="F76" s="408">
        <f t="shared" si="51"/>
        <v>3000</v>
      </c>
      <c r="G76" s="416"/>
      <c r="H76" s="410"/>
      <c r="I76" s="410">
        <v>3000</v>
      </c>
      <c r="J76" s="410"/>
      <c r="K76" s="410"/>
      <c r="L76" s="410"/>
      <c r="M76" s="410"/>
      <c r="N76" s="410"/>
      <c r="O76" s="410"/>
      <c r="P76" s="410"/>
      <c r="Q76" s="410"/>
      <c r="R76" s="955">
        <f t="shared" si="52"/>
        <v>3000</v>
      </c>
      <c r="S76" s="416"/>
      <c r="T76" s="410"/>
      <c r="U76" s="410">
        <v>3000</v>
      </c>
      <c r="V76" s="410"/>
      <c r="W76" s="410"/>
      <c r="X76" s="410"/>
      <c r="Y76" s="881"/>
      <c r="Z76" s="410"/>
      <c r="AA76" s="410"/>
      <c r="AB76" s="410"/>
      <c r="AC76" s="410"/>
      <c r="AD76" s="417"/>
    </row>
    <row r="77" spans="1:53" ht="84" customHeight="1" x14ac:dyDescent="0.35">
      <c r="A77" s="453">
        <v>7</v>
      </c>
      <c r="B77" s="441" t="s">
        <v>493</v>
      </c>
      <c r="C77" s="415" t="s">
        <v>30</v>
      </c>
      <c r="D77" s="417"/>
      <c r="E77" s="407" t="s">
        <v>98</v>
      </c>
      <c r="F77" s="408">
        <f t="shared" si="51"/>
        <v>2000</v>
      </c>
      <c r="G77" s="416"/>
      <c r="H77" s="410"/>
      <c r="I77" s="410">
        <v>2000</v>
      </c>
      <c r="J77" s="410"/>
      <c r="K77" s="410"/>
      <c r="L77" s="410"/>
      <c r="M77" s="410"/>
      <c r="N77" s="410"/>
      <c r="O77" s="410"/>
      <c r="P77" s="410"/>
      <c r="Q77" s="410"/>
      <c r="R77" s="955">
        <f t="shared" si="52"/>
        <v>2000</v>
      </c>
      <c r="S77" s="416"/>
      <c r="T77" s="410"/>
      <c r="U77" s="410">
        <v>2000</v>
      </c>
      <c r="V77" s="410"/>
      <c r="W77" s="410"/>
      <c r="X77" s="410"/>
      <c r="Y77" s="881"/>
      <c r="Z77" s="410"/>
      <c r="AA77" s="410"/>
      <c r="AB77" s="410"/>
      <c r="AC77" s="410"/>
      <c r="AD77" s="417"/>
    </row>
    <row r="78" spans="1:53" ht="70.5" customHeight="1" x14ac:dyDescent="0.35">
      <c r="A78" s="453">
        <v>8</v>
      </c>
      <c r="B78" s="441" t="s">
        <v>682</v>
      </c>
      <c r="C78" s="415" t="s">
        <v>30</v>
      </c>
      <c r="D78" s="417"/>
      <c r="E78" s="407" t="s">
        <v>278</v>
      </c>
      <c r="F78" s="408">
        <f t="shared" si="51"/>
        <v>1500</v>
      </c>
      <c r="G78" s="416"/>
      <c r="H78" s="410"/>
      <c r="I78" s="410">
        <v>1500</v>
      </c>
      <c r="J78" s="410"/>
      <c r="K78" s="410"/>
      <c r="L78" s="410"/>
      <c r="M78" s="410"/>
      <c r="N78" s="410"/>
      <c r="O78" s="410"/>
      <c r="P78" s="410"/>
      <c r="Q78" s="410"/>
      <c r="R78" s="955">
        <f t="shared" si="52"/>
        <v>1500</v>
      </c>
      <c r="S78" s="416"/>
      <c r="T78" s="410"/>
      <c r="U78" s="410">
        <v>1500</v>
      </c>
      <c r="V78" s="410"/>
      <c r="W78" s="410"/>
      <c r="X78" s="410"/>
      <c r="Y78" s="881"/>
      <c r="Z78" s="410"/>
      <c r="AA78" s="410"/>
      <c r="AB78" s="410"/>
      <c r="AC78" s="410"/>
      <c r="AD78" s="417"/>
    </row>
    <row r="79" spans="1:53" s="380" customFormat="1" ht="84.75" customHeight="1" x14ac:dyDescent="0.35">
      <c r="A79" s="806">
        <v>9</v>
      </c>
      <c r="B79" s="783" t="s">
        <v>683</v>
      </c>
      <c r="C79" s="375" t="s">
        <v>30</v>
      </c>
      <c r="D79" s="376"/>
      <c r="E79" s="766" t="s">
        <v>97</v>
      </c>
      <c r="F79" s="554">
        <f t="shared" si="51"/>
        <v>2000</v>
      </c>
      <c r="G79" s="554"/>
      <c r="H79" s="554"/>
      <c r="I79" s="546">
        <v>2000</v>
      </c>
      <c r="J79" s="554"/>
      <c r="K79" s="554"/>
      <c r="L79" s="554"/>
      <c r="M79" s="858"/>
      <c r="N79" s="554"/>
      <c r="O79" s="858"/>
      <c r="P79" s="858"/>
      <c r="Q79" s="858"/>
      <c r="R79" s="956">
        <f t="shared" si="52"/>
        <v>4914</v>
      </c>
      <c r="S79" s="554"/>
      <c r="T79" s="554"/>
      <c r="U79" s="546">
        <f>2000+2869+45</f>
        <v>4914</v>
      </c>
      <c r="V79" s="554"/>
      <c r="W79" s="554"/>
      <c r="X79" s="554"/>
      <c r="Y79" s="889"/>
      <c r="Z79" s="554"/>
      <c r="AA79" s="858"/>
      <c r="AB79" s="858"/>
      <c r="AC79" s="858"/>
      <c r="AD79" s="376"/>
      <c r="AE79" s="379"/>
      <c r="AF79" s="379"/>
      <c r="AG79" s="379"/>
      <c r="AH79" s="379"/>
      <c r="AI79" s="379"/>
      <c r="AJ79" s="379"/>
      <c r="AK79" s="379"/>
      <c r="AL79" s="379"/>
      <c r="AM79" s="379"/>
      <c r="AN79" s="379"/>
      <c r="AO79" s="379"/>
      <c r="AP79" s="379"/>
      <c r="AQ79" s="379"/>
      <c r="AR79" s="379"/>
      <c r="AS79" s="379"/>
      <c r="AT79" s="379"/>
      <c r="AU79" s="379"/>
      <c r="AV79" s="379"/>
      <c r="AW79" s="379"/>
      <c r="AX79" s="379"/>
      <c r="AY79" s="379"/>
      <c r="AZ79" s="379"/>
      <c r="BA79" s="379"/>
    </row>
    <row r="80" spans="1:53" ht="84.75" customHeight="1" x14ac:dyDescent="0.35">
      <c r="A80" s="453">
        <v>10</v>
      </c>
      <c r="B80" s="441" t="s">
        <v>648</v>
      </c>
      <c r="C80" s="415" t="s">
        <v>30</v>
      </c>
      <c r="D80" s="417"/>
      <c r="E80" s="407" t="s">
        <v>97</v>
      </c>
      <c r="F80" s="408">
        <f t="shared" si="51"/>
        <v>17800</v>
      </c>
      <c r="G80" s="408"/>
      <c r="H80" s="408"/>
      <c r="I80" s="410"/>
      <c r="J80" s="408"/>
      <c r="K80" s="408"/>
      <c r="L80" s="408"/>
      <c r="M80" s="391"/>
      <c r="N80" s="408">
        <v>17800</v>
      </c>
      <c r="O80" s="391"/>
      <c r="P80" s="391"/>
      <c r="Q80" s="391"/>
      <c r="R80" s="955">
        <f t="shared" si="52"/>
        <v>17800</v>
      </c>
      <c r="S80" s="408"/>
      <c r="T80" s="408"/>
      <c r="U80" s="410"/>
      <c r="V80" s="408"/>
      <c r="W80" s="408"/>
      <c r="X80" s="408"/>
      <c r="Y80" s="879"/>
      <c r="Z80" s="408">
        <v>17800</v>
      </c>
      <c r="AA80" s="391"/>
      <c r="AB80" s="391"/>
      <c r="AC80" s="391"/>
      <c r="AD80" s="409"/>
    </row>
    <row r="81" spans="1:53" s="380" customFormat="1" ht="84.75" customHeight="1" x14ac:dyDescent="0.35">
      <c r="A81" s="782">
        <v>11</v>
      </c>
      <c r="B81" s="783" t="s">
        <v>649</v>
      </c>
      <c r="C81" s="375" t="s">
        <v>30</v>
      </c>
      <c r="D81" s="376"/>
      <c r="E81" s="766" t="s">
        <v>97</v>
      </c>
      <c r="F81" s="554">
        <f t="shared" si="51"/>
        <v>50503</v>
      </c>
      <c r="G81" s="554"/>
      <c r="H81" s="554"/>
      <c r="I81" s="546"/>
      <c r="J81" s="554"/>
      <c r="K81" s="554"/>
      <c r="L81" s="554"/>
      <c r="M81" s="858"/>
      <c r="N81" s="554">
        <v>50503</v>
      </c>
      <c r="O81" s="858"/>
      <c r="P81" s="858"/>
      <c r="Q81" s="858"/>
      <c r="R81" s="956">
        <f t="shared" si="52"/>
        <v>71099</v>
      </c>
      <c r="S81" s="554"/>
      <c r="T81" s="554"/>
      <c r="U81" s="546"/>
      <c r="V81" s="554"/>
      <c r="W81" s="554"/>
      <c r="X81" s="554"/>
      <c r="Y81" s="889"/>
      <c r="Z81" s="554">
        <f>50503+6600+196+5500+8300</f>
        <v>71099</v>
      </c>
      <c r="AA81" s="858"/>
      <c r="AB81" s="858"/>
      <c r="AC81" s="858"/>
      <c r="AD81" s="376"/>
      <c r="AE81" s="379"/>
      <c r="AF81" s="379"/>
      <c r="AG81" s="379"/>
      <c r="AH81" s="379"/>
      <c r="AI81" s="379"/>
      <c r="AJ81" s="379"/>
      <c r="AK81" s="379"/>
      <c r="AL81" s="379"/>
      <c r="AM81" s="379"/>
      <c r="AN81" s="379"/>
      <c r="AO81" s="379"/>
      <c r="AP81" s="379"/>
      <c r="AQ81" s="379"/>
      <c r="AR81" s="379"/>
      <c r="AS81" s="379"/>
      <c r="AT81" s="379"/>
      <c r="AU81" s="379"/>
      <c r="AV81" s="379"/>
      <c r="AW81" s="379"/>
      <c r="AX81" s="379"/>
      <c r="AY81" s="379"/>
      <c r="AZ81" s="379"/>
      <c r="BA81" s="379"/>
    </row>
    <row r="82" spans="1:53" s="438" customFormat="1" ht="65.099999999999994" customHeight="1" x14ac:dyDescent="0.35">
      <c r="A82" s="387" t="s">
        <v>32</v>
      </c>
      <c r="B82" s="450" t="s">
        <v>59</v>
      </c>
      <c r="C82" s="415"/>
      <c r="D82" s="407"/>
      <c r="E82" s="417"/>
      <c r="F82" s="391">
        <f>F83+F103</f>
        <v>166063</v>
      </c>
      <c r="G82" s="391"/>
      <c r="H82" s="391"/>
      <c r="I82" s="391">
        <f t="shared" ref="I82:O82" si="53">I83+I103</f>
        <v>128063</v>
      </c>
      <c r="J82" s="391"/>
      <c r="K82" s="391"/>
      <c r="L82" s="391"/>
      <c r="M82" s="391">
        <f t="shared" si="53"/>
        <v>3000</v>
      </c>
      <c r="N82" s="391">
        <f t="shared" si="53"/>
        <v>17000</v>
      </c>
      <c r="O82" s="391">
        <f t="shared" si="53"/>
        <v>18000</v>
      </c>
      <c r="P82" s="391"/>
      <c r="Q82" s="391"/>
      <c r="R82" s="879">
        <f>R83+R103</f>
        <v>130147</v>
      </c>
      <c r="S82" s="391"/>
      <c r="T82" s="391"/>
      <c r="U82" s="391">
        <f t="shared" ref="U82:AA82" si="54">U83+U103</f>
        <v>92172</v>
      </c>
      <c r="V82" s="391"/>
      <c r="W82" s="391"/>
      <c r="X82" s="391"/>
      <c r="Y82" s="879">
        <f t="shared" si="54"/>
        <v>2975</v>
      </c>
      <c r="Z82" s="391">
        <f t="shared" si="54"/>
        <v>17000</v>
      </c>
      <c r="AA82" s="391">
        <f t="shared" si="54"/>
        <v>18000</v>
      </c>
      <c r="AB82" s="391"/>
      <c r="AC82" s="391"/>
      <c r="AD82" s="447"/>
      <c r="AE82" s="436"/>
      <c r="AF82" s="436"/>
      <c r="AG82" s="436"/>
      <c r="AH82" s="436"/>
      <c r="AI82" s="436"/>
      <c r="AJ82" s="437"/>
      <c r="AK82" s="437"/>
      <c r="AL82" s="437"/>
      <c r="AM82" s="437"/>
      <c r="AN82" s="437"/>
      <c r="AO82" s="437"/>
      <c r="AP82" s="437"/>
      <c r="AQ82" s="437"/>
      <c r="AR82" s="437"/>
      <c r="AS82" s="437"/>
      <c r="AT82" s="437"/>
      <c r="AU82" s="437"/>
      <c r="AV82" s="437"/>
      <c r="AW82" s="437"/>
      <c r="AX82" s="437"/>
      <c r="AY82" s="437"/>
      <c r="AZ82" s="437"/>
      <c r="BA82" s="437"/>
    </row>
    <row r="83" spans="1:53" s="468" customFormat="1" ht="65.099999999999994" customHeight="1" x14ac:dyDescent="0.35">
      <c r="A83" s="460" t="s">
        <v>85</v>
      </c>
      <c r="B83" s="461" t="s">
        <v>732</v>
      </c>
      <c r="C83" s="462"/>
      <c r="D83" s="463"/>
      <c r="E83" s="464"/>
      <c r="F83" s="465">
        <f>F84+F85+F90+F88</f>
        <v>156387</v>
      </c>
      <c r="G83" s="465"/>
      <c r="H83" s="465"/>
      <c r="I83" s="465">
        <f t="shared" ref="I83:O83" si="55">I84+I85+I90+I88</f>
        <v>118387</v>
      </c>
      <c r="J83" s="465"/>
      <c r="K83" s="465"/>
      <c r="L83" s="465"/>
      <c r="M83" s="465">
        <f t="shared" si="55"/>
        <v>3000</v>
      </c>
      <c r="N83" s="465">
        <f t="shared" si="55"/>
        <v>17000</v>
      </c>
      <c r="O83" s="465">
        <f t="shared" si="55"/>
        <v>18000</v>
      </c>
      <c r="P83" s="465"/>
      <c r="Q83" s="465"/>
      <c r="R83" s="890">
        <f>R84+R85+R90+R88</f>
        <v>120471</v>
      </c>
      <c r="S83" s="465"/>
      <c r="T83" s="465"/>
      <c r="U83" s="465">
        <f t="shared" ref="U83:AA83" si="56">U84+U85+U90+U88</f>
        <v>82496</v>
      </c>
      <c r="V83" s="465"/>
      <c r="W83" s="465"/>
      <c r="X83" s="465"/>
      <c r="Y83" s="890">
        <f t="shared" si="56"/>
        <v>2975</v>
      </c>
      <c r="Z83" s="465">
        <f t="shared" si="56"/>
        <v>17000</v>
      </c>
      <c r="AA83" s="465">
        <f t="shared" si="56"/>
        <v>18000</v>
      </c>
      <c r="AB83" s="465"/>
      <c r="AC83" s="465"/>
      <c r="AD83" s="466"/>
      <c r="AE83" s="436"/>
      <c r="AF83" s="436"/>
      <c r="AG83" s="436"/>
      <c r="AH83" s="436"/>
      <c r="AI83" s="436"/>
      <c r="AJ83" s="467"/>
      <c r="AK83" s="467"/>
      <c r="AL83" s="467"/>
      <c r="AM83" s="467"/>
      <c r="AN83" s="467"/>
      <c r="AO83" s="467"/>
      <c r="AP83" s="467"/>
      <c r="AQ83" s="467"/>
      <c r="AR83" s="467"/>
      <c r="AS83" s="467"/>
      <c r="AT83" s="467"/>
      <c r="AU83" s="467"/>
      <c r="AV83" s="467"/>
      <c r="AW83" s="467"/>
      <c r="AX83" s="467"/>
      <c r="AY83" s="467"/>
      <c r="AZ83" s="467"/>
      <c r="BA83" s="467"/>
    </row>
    <row r="84" spans="1:53" s="476" customFormat="1" ht="76.5" customHeight="1" x14ac:dyDescent="0.35">
      <c r="A84" s="469">
        <v>1</v>
      </c>
      <c r="B84" s="470" t="s">
        <v>60</v>
      </c>
      <c r="C84" s="471"/>
      <c r="D84" s="472"/>
      <c r="E84" s="473"/>
      <c r="F84" s="474">
        <f>SUM(G84:J84)</f>
        <v>11322</v>
      </c>
      <c r="G84" s="474"/>
      <c r="H84" s="474"/>
      <c r="I84" s="474">
        <f>PL4.TCyte!M9</f>
        <v>11322</v>
      </c>
      <c r="J84" s="474"/>
      <c r="K84" s="474"/>
      <c r="L84" s="474"/>
      <c r="M84" s="474"/>
      <c r="N84" s="474"/>
      <c r="O84" s="474"/>
      <c r="P84" s="474"/>
      <c r="Q84" s="474"/>
      <c r="R84" s="891">
        <f>SUM(S84:V84)</f>
        <v>11185</v>
      </c>
      <c r="S84" s="474"/>
      <c r="T84" s="474"/>
      <c r="U84" s="474">
        <f>PL4.TCyte!N9</f>
        <v>11185</v>
      </c>
      <c r="V84" s="474"/>
      <c r="W84" s="474"/>
      <c r="X84" s="474"/>
      <c r="Y84" s="891"/>
      <c r="Z84" s="474"/>
      <c r="AA84" s="474"/>
      <c r="AB84" s="474"/>
      <c r="AC84" s="474"/>
      <c r="AD84" s="383" t="s">
        <v>1216</v>
      </c>
      <c r="AE84" s="436"/>
      <c r="AF84" s="436"/>
      <c r="AG84" s="436"/>
      <c r="AH84" s="436"/>
      <c r="AI84" s="436"/>
      <c r="AJ84" s="475"/>
      <c r="AK84" s="475"/>
      <c r="AL84" s="475"/>
      <c r="AM84" s="475"/>
      <c r="AN84" s="475"/>
      <c r="AO84" s="475"/>
      <c r="AP84" s="475"/>
      <c r="AQ84" s="475"/>
      <c r="AR84" s="475"/>
      <c r="AS84" s="475"/>
      <c r="AT84" s="475"/>
      <c r="AU84" s="475"/>
      <c r="AV84" s="475"/>
      <c r="AW84" s="475"/>
      <c r="AX84" s="475"/>
      <c r="AY84" s="475"/>
      <c r="AZ84" s="475"/>
      <c r="BA84" s="475"/>
    </row>
    <row r="85" spans="1:53" s="432" customFormat="1" ht="87" customHeight="1" x14ac:dyDescent="0.3">
      <c r="A85" s="425" t="s">
        <v>17</v>
      </c>
      <c r="B85" s="426" t="s">
        <v>412</v>
      </c>
      <c r="C85" s="427"/>
      <c r="D85" s="428"/>
      <c r="E85" s="429"/>
      <c r="F85" s="430">
        <f>SUM(F86:F87)</f>
        <v>15284</v>
      </c>
      <c r="G85" s="430"/>
      <c r="H85" s="430"/>
      <c r="I85" s="430">
        <f t="shared" ref="I85" si="57">SUM(I86:I87)</f>
        <v>15284</v>
      </c>
      <c r="J85" s="430"/>
      <c r="K85" s="430"/>
      <c r="L85" s="430"/>
      <c r="M85" s="430"/>
      <c r="N85" s="430"/>
      <c r="O85" s="430"/>
      <c r="P85" s="430"/>
      <c r="Q85" s="430"/>
      <c r="R85" s="884">
        <f>SUM(R86:R87)</f>
        <v>15284</v>
      </c>
      <c r="S85" s="430"/>
      <c r="T85" s="430"/>
      <c r="U85" s="430">
        <f t="shared" ref="U85" si="58">SUM(U86:U87)</f>
        <v>15284</v>
      </c>
      <c r="V85" s="430"/>
      <c r="W85" s="430"/>
      <c r="X85" s="430"/>
      <c r="Y85" s="884"/>
      <c r="Z85" s="430"/>
      <c r="AA85" s="430"/>
      <c r="AB85" s="430"/>
      <c r="AC85" s="430"/>
      <c r="AD85" s="429"/>
      <c r="AE85" s="386"/>
      <c r="AF85" s="386"/>
      <c r="AG85" s="386"/>
      <c r="AH85" s="386"/>
      <c r="AI85" s="386"/>
      <c r="AJ85" s="431"/>
      <c r="AK85" s="431"/>
      <c r="AL85" s="431"/>
      <c r="AM85" s="431"/>
      <c r="AN85" s="431"/>
      <c r="AO85" s="431"/>
      <c r="AP85" s="431"/>
      <c r="AQ85" s="431"/>
      <c r="AR85" s="431"/>
      <c r="AS85" s="431"/>
      <c r="AT85" s="431"/>
      <c r="AU85" s="431"/>
      <c r="AV85" s="431"/>
      <c r="AW85" s="431"/>
      <c r="AX85" s="431"/>
      <c r="AY85" s="431"/>
      <c r="AZ85" s="431"/>
      <c r="BA85" s="431"/>
    </row>
    <row r="86" spans="1:53" ht="98.25" customHeight="1" x14ac:dyDescent="0.35">
      <c r="A86" s="452">
        <v>1</v>
      </c>
      <c r="B86" s="443" t="s">
        <v>61</v>
      </c>
      <c r="C86" s="415" t="s">
        <v>13</v>
      </c>
      <c r="D86" s="477" t="s">
        <v>282</v>
      </c>
      <c r="E86" s="453" t="s">
        <v>104</v>
      </c>
      <c r="F86" s="416">
        <f>SUM(G86:J86)</f>
        <v>6684</v>
      </c>
      <c r="G86" s="416"/>
      <c r="H86" s="416"/>
      <c r="I86" s="416">
        <v>6684</v>
      </c>
      <c r="J86" s="410"/>
      <c r="K86" s="410"/>
      <c r="L86" s="410"/>
      <c r="M86" s="410"/>
      <c r="N86" s="410"/>
      <c r="O86" s="410"/>
      <c r="P86" s="410"/>
      <c r="Q86" s="410"/>
      <c r="R86" s="883">
        <f>SUM(S86:V86)</f>
        <v>6684</v>
      </c>
      <c r="S86" s="416"/>
      <c r="T86" s="416"/>
      <c r="U86" s="416">
        <v>6684</v>
      </c>
      <c r="V86" s="410"/>
      <c r="W86" s="410"/>
      <c r="X86" s="410"/>
      <c r="Y86" s="881"/>
      <c r="Z86" s="410"/>
      <c r="AA86" s="410"/>
      <c r="AB86" s="410"/>
      <c r="AC86" s="410"/>
      <c r="AD86" s="478"/>
    </row>
    <row r="87" spans="1:53" s="394" customFormat="1" ht="98.25" customHeight="1" x14ac:dyDescent="0.3">
      <c r="A87" s="452">
        <v>2</v>
      </c>
      <c r="B87" s="435" t="s">
        <v>62</v>
      </c>
      <c r="C87" s="415" t="s">
        <v>13</v>
      </c>
      <c r="D87" s="477" t="s">
        <v>283</v>
      </c>
      <c r="E87" s="453" t="s">
        <v>104</v>
      </c>
      <c r="F87" s="416">
        <f>SUM(G87:O87)</f>
        <v>8600</v>
      </c>
      <c r="G87" s="416"/>
      <c r="H87" s="416"/>
      <c r="I87" s="416">
        <v>8600</v>
      </c>
      <c r="J87" s="479"/>
      <c r="K87" s="479"/>
      <c r="L87" s="479"/>
      <c r="M87" s="479"/>
      <c r="N87" s="479"/>
      <c r="O87" s="479"/>
      <c r="P87" s="479"/>
      <c r="Q87" s="479"/>
      <c r="R87" s="883">
        <f>SUM(S87:AA87)</f>
        <v>8600</v>
      </c>
      <c r="S87" s="416"/>
      <c r="T87" s="416"/>
      <c r="U87" s="416">
        <v>8600</v>
      </c>
      <c r="V87" s="479"/>
      <c r="W87" s="479"/>
      <c r="X87" s="479"/>
      <c r="Y87" s="892"/>
      <c r="Z87" s="479"/>
      <c r="AA87" s="479"/>
      <c r="AB87" s="479"/>
      <c r="AC87" s="479"/>
      <c r="AD87" s="480"/>
      <c r="AE87" s="386"/>
      <c r="AF87" s="386"/>
      <c r="AG87" s="386"/>
      <c r="AH87" s="386"/>
      <c r="AI87" s="386"/>
      <c r="AJ87" s="393"/>
      <c r="AK87" s="393"/>
      <c r="AL87" s="393"/>
      <c r="AM87" s="393"/>
      <c r="AN87" s="393"/>
      <c r="AO87" s="393"/>
      <c r="AP87" s="393"/>
      <c r="AQ87" s="393"/>
      <c r="AR87" s="393"/>
      <c r="AS87" s="393"/>
      <c r="AT87" s="393"/>
      <c r="AU87" s="393"/>
      <c r="AV87" s="393"/>
      <c r="AW87" s="393"/>
      <c r="AX87" s="393"/>
      <c r="AY87" s="393"/>
      <c r="AZ87" s="393"/>
      <c r="BA87" s="393"/>
    </row>
    <row r="88" spans="1:53" s="394" customFormat="1" ht="68.25" customHeight="1" x14ac:dyDescent="0.3">
      <c r="A88" s="425" t="s">
        <v>34</v>
      </c>
      <c r="B88" s="426" t="s">
        <v>411</v>
      </c>
      <c r="C88" s="415"/>
      <c r="D88" s="477"/>
      <c r="E88" s="453"/>
      <c r="F88" s="430">
        <f>F89</f>
        <v>35000</v>
      </c>
      <c r="G88" s="430"/>
      <c r="H88" s="430"/>
      <c r="I88" s="430"/>
      <c r="J88" s="430"/>
      <c r="K88" s="430"/>
      <c r="L88" s="430"/>
      <c r="M88" s="430"/>
      <c r="N88" s="430">
        <f t="shared" ref="N88:O88" si="59">N89</f>
        <v>17000</v>
      </c>
      <c r="O88" s="430">
        <f t="shared" si="59"/>
        <v>18000</v>
      </c>
      <c r="P88" s="430"/>
      <c r="Q88" s="430"/>
      <c r="R88" s="884">
        <f>R89</f>
        <v>35000</v>
      </c>
      <c r="S88" s="430"/>
      <c r="T88" s="430"/>
      <c r="U88" s="430"/>
      <c r="V88" s="430"/>
      <c r="W88" s="430"/>
      <c r="X88" s="430"/>
      <c r="Y88" s="884"/>
      <c r="Z88" s="430">
        <f t="shared" ref="Z88:AA88" si="60">Z89</f>
        <v>17000</v>
      </c>
      <c r="AA88" s="430">
        <f t="shared" si="60"/>
        <v>18000</v>
      </c>
      <c r="AB88" s="430"/>
      <c r="AC88" s="430"/>
      <c r="AD88" s="480"/>
      <c r="AE88" s="386"/>
      <c r="AF88" s="386"/>
      <c r="AG88" s="386"/>
      <c r="AH88" s="386"/>
      <c r="AI88" s="386"/>
      <c r="AJ88" s="393"/>
      <c r="AK88" s="393"/>
      <c r="AL88" s="393"/>
      <c r="AM88" s="393"/>
      <c r="AN88" s="393"/>
      <c r="AO88" s="393"/>
      <c r="AP88" s="393"/>
      <c r="AQ88" s="393"/>
      <c r="AR88" s="393"/>
      <c r="AS88" s="393"/>
      <c r="AT88" s="393"/>
      <c r="AU88" s="393"/>
      <c r="AV88" s="393"/>
      <c r="AW88" s="393"/>
      <c r="AX88" s="393"/>
      <c r="AY88" s="393"/>
      <c r="AZ88" s="393"/>
      <c r="BA88" s="393"/>
    </row>
    <row r="89" spans="1:53" s="394" customFormat="1" ht="68.25" customHeight="1" x14ac:dyDescent="0.3">
      <c r="A89" s="452">
        <v>1</v>
      </c>
      <c r="B89" s="435" t="s">
        <v>729</v>
      </c>
      <c r="C89" s="415" t="s">
        <v>13</v>
      </c>
      <c r="D89" s="477" t="s">
        <v>232</v>
      </c>
      <c r="E89" s="453" t="s">
        <v>104</v>
      </c>
      <c r="F89" s="416">
        <f>SUM(G89:O89)</f>
        <v>35000</v>
      </c>
      <c r="G89" s="416"/>
      <c r="H89" s="416"/>
      <c r="I89" s="416"/>
      <c r="J89" s="479"/>
      <c r="K89" s="479"/>
      <c r="L89" s="479"/>
      <c r="M89" s="479"/>
      <c r="N89" s="416">
        <v>17000</v>
      </c>
      <c r="O89" s="416">
        <v>18000</v>
      </c>
      <c r="P89" s="416"/>
      <c r="Q89" s="416"/>
      <c r="R89" s="883">
        <f>SUM(S89:AA89)</f>
        <v>35000</v>
      </c>
      <c r="S89" s="416"/>
      <c r="T89" s="416"/>
      <c r="U89" s="416"/>
      <c r="V89" s="479"/>
      <c r="W89" s="479"/>
      <c r="X89" s="479"/>
      <c r="Y89" s="892"/>
      <c r="Z89" s="416">
        <v>17000</v>
      </c>
      <c r="AA89" s="416">
        <v>18000</v>
      </c>
      <c r="AB89" s="416"/>
      <c r="AC89" s="416"/>
      <c r="AD89" s="411"/>
      <c r="AE89" s="386"/>
      <c r="AF89" s="386"/>
      <c r="AG89" s="386"/>
      <c r="AH89" s="386"/>
      <c r="AI89" s="386"/>
      <c r="AJ89" s="393"/>
      <c r="AK89" s="393"/>
      <c r="AL89" s="393"/>
      <c r="AM89" s="393"/>
      <c r="AN89" s="393"/>
      <c r="AO89" s="393"/>
      <c r="AP89" s="393"/>
      <c r="AQ89" s="393"/>
      <c r="AR89" s="393"/>
      <c r="AS89" s="393"/>
      <c r="AT89" s="393"/>
      <c r="AU89" s="393"/>
      <c r="AV89" s="393"/>
      <c r="AW89" s="393"/>
      <c r="AX89" s="393"/>
      <c r="AY89" s="393"/>
      <c r="AZ89" s="393"/>
      <c r="BA89" s="393"/>
    </row>
    <row r="90" spans="1:53" s="432" customFormat="1" ht="87" customHeight="1" x14ac:dyDescent="0.3">
      <c r="A90" s="425" t="s">
        <v>107</v>
      </c>
      <c r="B90" s="426" t="s">
        <v>679</v>
      </c>
      <c r="C90" s="427"/>
      <c r="D90" s="428"/>
      <c r="E90" s="429"/>
      <c r="F90" s="430">
        <f>SUM(F91:F102)</f>
        <v>94781</v>
      </c>
      <c r="G90" s="430"/>
      <c r="H90" s="430"/>
      <c r="I90" s="430">
        <f>SUM(I91:I102)</f>
        <v>91781</v>
      </c>
      <c r="J90" s="430"/>
      <c r="K90" s="430"/>
      <c r="L90" s="430"/>
      <c r="M90" s="430">
        <f>SUM(M91:M102)</f>
        <v>3000</v>
      </c>
      <c r="N90" s="430"/>
      <c r="O90" s="430"/>
      <c r="P90" s="430"/>
      <c r="Q90" s="430"/>
      <c r="R90" s="884">
        <f>SUM(R91:R102)</f>
        <v>59002</v>
      </c>
      <c r="S90" s="430"/>
      <c r="T90" s="430"/>
      <c r="U90" s="430">
        <f>SUM(U91:U102)</f>
        <v>56027</v>
      </c>
      <c r="V90" s="430"/>
      <c r="W90" s="430"/>
      <c r="X90" s="430"/>
      <c r="Y90" s="884">
        <f>SUM(Y91:Y102)</f>
        <v>2975</v>
      </c>
      <c r="Z90" s="430"/>
      <c r="AA90" s="430"/>
      <c r="AB90" s="430"/>
      <c r="AC90" s="430"/>
      <c r="AD90" s="429"/>
      <c r="AE90" s="386"/>
      <c r="AF90" s="386"/>
      <c r="AG90" s="386"/>
      <c r="AH90" s="386"/>
      <c r="AI90" s="386"/>
      <c r="AJ90" s="431"/>
      <c r="AK90" s="431"/>
      <c r="AL90" s="431"/>
      <c r="AM90" s="431"/>
      <c r="AN90" s="431"/>
      <c r="AO90" s="431"/>
      <c r="AP90" s="431"/>
      <c r="AQ90" s="431"/>
      <c r="AR90" s="431"/>
      <c r="AS90" s="431"/>
      <c r="AT90" s="431"/>
      <c r="AU90" s="431"/>
      <c r="AV90" s="431"/>
      <c r="AW90" s="431"/>
      <c r="AX90" s="431"/>
      <c r="AY90" s="431"/>
      <c r="AZ90" s="431"/>
      <c r="BA90" s="431"/>
    </row>
    <row r="91" spans="1:53" s="380" customFormat="1" ht="68.25" customHeight="1" x14ac:dyDescent="0.35">
      <c r="A91" s="804">
        <v>1</v>
      </c>
      <c r="B91" s="805" t="s">
        <v>477</v>
      </c>
      <c r="C91" s="375" t="s">
        <v>30</v>
      </c>
      <c r="D91" s="766"/>
      <c r="E91" s="806" t="s">
        <v>99</v>
      </c>
      <c r="F91" s="546">
        <f t="shared" ref="F91:F102" si="61">SUM(G91:O91)</f>
        <v>4300</v>
      </c>
      <c r="G91" s="546"/>
      <c r="H91" s="546"/>
      <c r="I91" s="546">
        <v>4300</v>
      </c>
      <c r="J91" s="546"/>
      <c r="K91" s="546"/>
      <c r="L91" s="546"/>
      <c r="M91" s="546"/>
      <c r="N91" s="546"/>
      <c r="O91" s="546"/>
      <c r="P91" s="546"/>
      <c r="Q91" s="546"/>
      <c r="R91" s="882">
        <f t="shared" ref="R91:R102" si="62">SUM(S91:AA91)</f>
        <v>5540</v>
      </c>
      <c r="S91" s="546"/>
      <c r="T91" s="546"/>
      <c r="U91" s="546">
        <v>5540</v>
      </c>
      <c r="V91" s="546"/>
      <c r="W91" s="546"/>
      <c r="X91" s="546"/>
      <c r="Y91" s="882"/>
      <c r="Z91" s="546"/>
      <c r="AA91" s="546"/>
      <c r="AB91" s="546"/>
      <c r="AC91" s="546"/>
      <c r="AD91" s="807"/>
      <c r="AE91" s="379"/>
      <c r="AF91" s="379"/>
      <c r="AG91" s="379"/>
      <c r="AH91" s="379"/>
      <c r="AI91" s="379"/>
      <c r="AJ91" s="379"/>
      <c r="AK91" s="379"/>
      <c r="AL91" s="379"/>
      <c r="AM91" s="379"/>
      <c r="AN91" s="379"/>
      <c r="AO91" s="379"/>
      <c r="AP91" s="379"/>
      <c r="AQ91" s="379"/>
      <c r="AR91" s="379"/>
      <c r="AS91" s="379"/>
      <c r="AT91" s="379"/>
      <c r="AU91" s="379"/>
      <c r="AV91" s="379"/>
      <c r="AW91" s="379"/>
      <c r="AX91" s="379"/>
      <c r="AY91" s="379"/>
      <c r="AZ91" s="379"/>
      <c r="BA91" s="379"/>
    </row>
    <row r="92" spans="1:53" ht="78" customHeight="1" x14ac:dyDescent="0.35">
      <c r="A92" s="452">
        <v>2</v>
      </c>
      <c r="B92" s="481" t="s">
        <v>478</v>
      </c>
      <c r="C92" s="415" t="s">
        <v>30</v>
      </c>
      <c r="D92" s="407"/>
      <c r="E92" s="453" t="s">
        <v>102</v>
      </c>
      <c r="F92" s="416">
        <f t="shared" si="61"/>
        <v>9300</v>
      </c>
      <c r="G92" s="410"/>
      <c r="H92" s="410"/>
      <c r="I92" s="410">
        <v>9300</v>
      </c>
      <c r="J92" s="410"/>
      <c r="K92" s="410"/>
      <c r="L92" s="410"/>
      <c r="M92" s="410"/>
      <c r="N92" s="410"/>
      <c r="O92" s="410"/>
      <c r="P92" s="410"/>
      <c r="Q92" s="410"/>
      <c r="R92" s="883">
        <f t="shared" si="62"/>
        <v>9300</v>
      </c>
      <c r="S92" s="410"/>
      <c r="T92" s="410"/>
      <c r="U92" s="410">
        <v>9300</v>
      </c>
      <c r="V92" s="410"/>
      <c r="W92" s="410"/>
      <c r="X92" s="410"/>
      <c r="Y92" s="881"/>
      <c r="Z92" s="410"/>
      <c r="AA92" s="410"/>
      <c r="AB92" s="410"/>
      <c r="AC92" s="410"/>
      <c r="AD92" s="478"/>
    </row>
    <row r="93" spans="1:53" ht="71.25" customHeight="1" x14ac:dyDescent="0.35">
      <c r="A93" s="452">
        <v>3</v>
      </c>
      <c r="B93" s="481" t="s">
        <v>479</v>
      </c>
      <c r="C93" s="415" t="s">
        <v>30</v>
      </c>
      <c r="D93" s="407"/>
      <c r="E93" s="453" t="s">
        <v>95</v>
      </c>
      <c r="F93" s="416">
        <f t="shared" si="61"/>
        <v>5160</v>
      </c>
      <c r="G93" s="410"/>
      <c r="H93" s="410"/>
      <c r="I93" s="410">
        <v>5160</v>
      </c>
      <c r="J93" s="410"/>
      <c r="K93" s="410"/>
      <c r="L93" s="410"/>
      <c r="M93" s="410"/>
      <c r="N93" s="410"/>
      <c r="O93" s="410"/>
      <c r="P93" s="410"/>
      <c r="Q93" s="410"/>
      <c r="R93" s="883">
        <f t="shared" si="62"/>
        <v>5160</v>
      </c>
      <c r="S93" s="410"/>
      <c r="T93" s="410"/>
      <c r="U93" s="410">
        <v>5160</v>
      </c>
      <c r="V93" s="410"/>
      <c r="W93" s="410"/>
      <c r="X93" s="410"/>
      <c r="Y93" s="881"/>
      <c r="Z93" s="410"/>
      <c r="AA93" s="410"/>
      <c r="AB93" s="410"/>
      <c r="AC93" s="410"/>
      <c r="AD93" s="478"/>
    </row>
    <row r="94" spans="1:53" ht="91.5" customHeight="1" x14ac:dyDescent="0.35">
      <c r="A94" s="452">
        <v>4</v>
      </c>
      <c r="B94" s="481" t="s">
        <v>480</v>
      </c>
      <c r="C94" s="415" t="s">
        <v>30</v>
      </c>
      <c r="D94" s="407"/>
      <c r="E94" s="453" t="s">
        <v>96</v>
      </c>
      <c r="F94" s="416">
        <f t="shared" si="61"/>
        <v>3000</v>
      </c>
      <c r="G94" s="410"/>
      <c r="H94" s="410"/>
      <c r="I94" s="410">
        <v>3000</v>
      </c>
      <c r="J94" s="410"/>
      <c r="K94" s="410"/>
      <c r="L94" s="410"/>
      <c r="M94" s="410"/>
      <c r="N94" s="410"/>
      <c r="O94" s="410"/>
      <c r="P94" s="410"/>
      <c r="Q94" s="410"/>
      <c r="R94" s="883">
        <f t="shared" si="62"/>
        <v>3000</v>
      </c>
      <c r="S94" s="410"/>
      <c r="T94" s="410"/>
      <c r="U94" s="410">
        <v>3000</v>
      </c>
      <c r="V94" s="410"/>
      <c r="W94" s="410"/>
      <c r="X94" s="410"/>
      <c r="Y94" s="881"/>
      <c r="Z94" s="410"/>
      <c r="AA94" s="410"/>
      <c r="AB94" s="410"/>
      <c r="AC94" s="410"/>
      <c r="AD94" s="478"/>
    </row>
    <row r="95" spans="1:53" ht="82.5" customHeight="1" x14ac:dyDescent="0.35">
      <c r="A95" s="452">
        <v>5</v>
      </c>
      <c r="B95" s="482" t="s">
        <v>481</v>
      </c>
      <c r="C95" s="415" t="s">
        <v>13</v>
      </c>
      <c r="D95" s="407"/>
      <c r="E95" s="453" t="s">
        <v>104</v>
      </c>
      <c r="F95" s="416">
        <f t="shared" si="61"/>
        <v>1533</v>
      </c>
      <c r="G95" s="410"/>
      <c r="H95" s="410"/>
      <c r="I95" s="442">
        <v>1533</v>
      </c>
      <c r="J95" s="410"/>
      <c r="K95" s="410"/>
      <c r="L95" s="410"/>
      <c r="M95" s="410"/>
      <c r="N95" s="410"/>
      <c r="O95" s="410"/>
      <c r="P95" s="410"/>
      <c r="Q95" s="410"/>
      <c r="R95" s="883">
        <f t="shared" si="62"/>
        <v>1533</v>
      </c>
      <c r="S95" s="410"/>
      <c r="T95" s="410"/>
      <c r="U95" s="442">
        <v>1533</v>
      </c>
      <c r="V95" s="410"/>
      <c r="W95" s="410"/>
      <c r="X95" s="410"/>
      <c r="Y95" s="881"/>
      <c r="Z95" s="410"/>
      <c r="AA95" s="410"/>
      <c r="AB95" s="410"/>
      <c r="AC95" s="410"/>
      <c r="AD95" s="478"/>
    </row>
    <row r="96" spans="1:53" s="380" customFormat="1" ht="78" customHeight="1" x14ac:dyDescent="0.35">
      <c r="A96" s="804">
        <v>6</v>
      </c>
      <c r="B96" s="920" t="s">
        <v>482</v>
      </c>
      <c r="C96" s="375" t="s">
        <v>13</v>
      </c>
      <c r="D96" s="766"/>
      <c r="E96" s="806" t="s">
        <v>104</v>
      </c>
      <c r="F96" s="546">
        <f t="shared" si="61"/>
        <v>13488</v>
      </c>
      <c r="G96" s="546"/>
      <c r="H96" s="546"/>
      <c r="I96" s="775">
        <v>13488</v>
      </c>
      <c r="J96" s="546"/>
      <c r="K96" s="546"/>
      <c r="L96" s="546"/>
      <c r="M96" s="546"/>
      <c r="N96" s="546"/>
      <c r="O96" s="546"/>
      <c r="P96" s="546"/>
      <c r="Q96" s="546"/>
      <c r="R96" s="882">
        <f t="shared" si="62"/>
        <v>22322</v>
      </c>
      <c r="S96" s="546"/>
      <c r="T96" s="546"/>
      <c r="U96" s="775">
        <f>13488+8834</f>
        <v>22322</v>
      </c>
      <c r="V96" s="546"/>
      <c r="W96" s="546"/>
      <c r="X96" s="546"/>
      <c r="Y96" s="882"/>
      <c r="Z96" s="546"/>
      <c r="AA96" s="546"/>
      <c r="AB96" s="546"/>
      <c r="AC96" s="546"/>
      <c r="AD96" s="807"/>
      <c r="AE96" s="379"/>
      <c r="AF96" s="379"/>
      <c r="AG96" s="379"/>
      <c r="AH96" s="379"/>
      <c r="AI96" s="379"/>
      <c r="AJ96" s="379"/>
      <c r="AK96" s="379"/>
      <c r="AL96" s="379"/>
      <c r="AM96" s="379"/>
      <c r="AN96" s="379"/>
      <c r="AO96" s="379"/>
      <c r="AP96" s="379"/>
      <c r="AQ96" s="379"/>
      <c r="AR96" s="379"/>
      <c r="AS96" s="379"/>
      <c r="AT96" s="379"/>
      <c r="AU96" s="379"/>
      <c r="AV96" s="379"/>
      <c r="AW96" s="379"/>
      <c r="AX96" s="379"/>
      <c r="AY96" s="379"/>
      <c r="AZ96" s="379"/>
      <c r="BA96" s="379"/>
    </row>
    <row r="97" spans="1:53" ht="126" customHeight="1" x14ac:dyDescent="0.35">
      <c r="A97" s="452">
        <v>7</v>
      </c>
      <c r="B97" s="483" t="s">
        <v>1243</v>
      </c>
      <c r="C97" s="415"/>
      <c r="D97" s="407"/>
      <c r="E97" s="449" t="s">
        <v>104</v>
      </c>
      <c r="F97" s="416">
        <f t="shared" si="61"/>
        <v>34000</v>
      </c>
      <c r="G97" s="410"/>
      <c r="H97" s="410"/>
      <c r="I97" s="484">
        <v>34000</v>
      </c>
      <c r="J97" s="410"/>
      <c r="K97" s="410"/>
      <c r="L97" s="410"/>
      <c r="M97" s="410"/>
      <c r="N97" s="410"/>
      <c r="O97" s="410"/>
      <c r="P97" s="410"/>
      <c r="Q97" s="410"/>
      <c r="R97" s="883">
        <f t="shared" si="62"/>
        <v>5</v>
      </c>
      <c r="S97" s="410"/>
      <c r="T97" s="410"/>
      <c r="U97" s="484">
        <v>5</v>
      </c>
      <c r="V97" s="410"/>
      <c r="W97" s="410"/>
      <c r="X97" s="410"/>
      <c r="Y97" s="881"/>
      <c r="Z97" s="410"/>
      <c r="AA97" s="410"/>
      <c r="AB97" s="410"/>
      <c r="AC97" s="410"/>
      <c r="AD97" s="478"/>
    </row>
    <row r="98" spans="1:53" ht="108" customHeight="1" x14ac:dyDescent="0.35">
      <c r="A98" s="452">
        <v>8</v>
      </c>
      <c r="B98" s="483" t="s">
        <v>1244</v>
      </c>
      <c r="C98" s="415"/>
      <c r="D98" s="407"/>
      <c r="E98" s="449" t="s">
        <v>104</v>
      </c>
      <c r="F98" s="416">
        <f t="shared" si="61"/>
        <v>10000</v>
      </c>
      <c r="G98" s="410"/>
      <c r="H98" s="410"/>
      <c r="I98" s="484">
        <v>10000</v>
      </c>
      <c r="J98" s="410"/>
      <c r="K98" s="410"/>
      <c r="L98" s="410"/>
      <c r="M98" s="410"/>
      <c r="N98" s="410"/>
      <c r="O98" s="410"/>
      <c r="P98" s="410"/>
      <c r="Q98" s="410"/>
      <c r="R98" s="883">
        <f t="shared" si="62"/>
        <v>5</v>
      </c>
      <c r="S98" s="410"/>
      <c r="T98" s="410"/>
      <c r="U98" s="484">
        <v>5</v>
      </c>
      <c r="V98" s="410"/>
      <c r="W98" s="410"/>
      <c r="X98" s="410"/>
      <c r="Y98" s="881"/>
      <c r="Z98" s="410"/>
      <c r="AA98" s="410"/>
      <c r="AB98" s="410"/>
      <c r="AC98" s="410"/>
      <c r="AD98" s="478"/>
    </row>
    <row r="99" spans="1:53" s="380" customFormat="1" ht="79.5" customHeight="1" x14ac:dyDescent="0.35">
      <c r="A99" s="804">
        <v>9</v>
      </c>
      <c r="B99" s="771" t="s">
        <v>475</v>
      </c>
      <c r="C99" s="375" t="s">
        <v>13</v>
      </c>
      <c r="D99" s="766"/>
      <c r="E99" s="806" t="s">
        <v>104</v>
      </c>
      <c r="F99" s="547">
        <f t="shared" si="61"/>
        <v>5000</v>
      </c>
      <c r="G99" s="547"/>
      <c r="H99" s="531"/>
      <c r="I99" s="775">
        <v>5000</v>
      </c>
      <c r="J99" s="531"/>
      <c r="K99" s="531"/>
      <c r="L99" s="531"/>
      <c r="M99" s="531"/>
      <c r="N99" s="531"/>
      <c r="O99" s="531"/>
      <c r="P99" s="531"/>
      <c r="Q99" s="531"/>
      <c r="R99" s="958">
        <f t="shared" si="62"/>
        <v>2824</v>
      </c>
      <c r="S99" s="547"/>
      <c r="T99" s="531"/>
      <c r="U99" s="775">
        <f>9980+4855-1500+323-10834</f>
        <v>2824</v>
      </c>
      <c r="V99" s="531"/>
      <c r="W99" s="531"/>
      <c r="X99" s="531"/>
      <c r="Y99" s="893"/>
      <c r="Z99" s="531"/>
      <c r="AA99" s="531"/>
      <c r="AB99" s="531"/>
      <c r="AC99" s="531"/>
      <c r="AD99" s="376"/>
      <c r="AE99" s="379"/>
      <c r="AF99" s="379"/>
      <c r="AG99" s="379"/>
      <c r="AH99" s="379"/>
      <c r="AI99" s="379"/>
      <c r="AJ99" s="379"/>
      <c r="AK99" s="379"/>
      <c r="AL99" s="379"/>
      <c r="AM99" s="379"/>
      <c r="AN99" s="379"/>
      <c r="AO99" s="379"/>
      <c r="AP99" s="379"/>
      <c r="AQ99" s="379"/>
      <c r="AR99" s="379"/>
      <c r="AS99" s="379"/>
      <c r="AT99" s="379"/>
      <c r="AU99" s="379"/>
      <c r="AV99" s="379"/>
      <c r="AW99" s="379"/>
      <c r="AX99" s="379"/>
      <c r="AY99" s="379"/>
      <c r="AZ99" s="379"/>
      <c r="BA99" s="379"/>
    </row>
    <row r="100" spans="1:53" s="380" customFormat="1" ht="109.5" customHeight="1" x14ac:dyDescent="0.35">
      <c r="A100" s="804">
        <v>10</v>
      </c>
      <c r="B100" s="805" t="s">
        <v>483</v>
      </c>
      <c r="C100" s="375" t="s">
        <v>30</v>
      </c>
      <c r="D100" s="766"/>
      <c r="E100" s="806" t="s">
        <v>106</v>
      </c>
      <c r="F100" s="546">
        <f t="shared" si="61"/>
        <v>6000</v>
      </c>
      <c r="G100" s="546"/>
      <c r="H100" s="546"/>
      <c r="I100" s="775">
        <v>6000</v>
      </c>
      <c r="J100" s="546"/>
      <c r="K100" s="546"/>
      <c r="L100" s="546"/>
      <c r="M100" s="546"/>
      <c r="N100" s="546"/>
      <c r="O100" s="546"/>
      <c r="P100" s="546"/>
      <c r="Q100" s="546"/>
      <c r="R100" s="882">
        <f t="shared" si="62"/>
        <v>6338</v>
      </c>
      <c r="S100" s="546"/>
      <c r="T100" s="546"/>
      <c r="U100" s="775">
        <v>6338</v>
      </c>
      <c r="V100" s="546"/>
      <c r="W100" s="546"/>
      <c r="X100" s="546"/>
      <c r="Y100" s="882"/>
      <c r="Z100" s="546"/>
      <c r="AA100" s="546"/>
      <c r="AB100" s="546"/>
      <c r="AC100" s="546"/>
      <c r="AD100" s="807"/>
      <c r="AE100" s="379"/>
      <c r="AF100" s="379"/>
      <c r="AG100" s="379"/>
      <c r="AH100" s="379"/>
      <c r="AI100" s="379"/>
      <c r="AJ100" s="379"/>
      <c r="AK100" s="379"/>
      <c r="AL100" s="379"/>
      <c r="AM100" s="379"/>
      <c r="AN100" s="379"/>
      <c r="AO100" s="379"/>
      <c r="AP100" s="379"/>
      <c r="AQ100" s="379"/>
      <c r="AR100" s="379"/>
      <c r="AS100" s="379"/>
      <c r="AT100" s="379"/>
      <c r="AU100" s="379"/>
      <c r="AV100" s="379"/>
      <c r="AW100" s="379"/>
      <c r="AX100" s="379"/>
      <c r="AY100" s="379"/>
      <c r="AZ100" s="379"/>
      <c r="BA100" s="379"/>
    </row>
    <row r="101" spans="1:53" s="380" customFormat="1" ht="91.5" customHeight="1" x14ac:dyDescent="0.35">
      <c r="A101" s="804">
        <v>11</v>
      </c>
      <c r="B101" s="805" t="s">
        <v>1256</v>
      </c>
      <c r="C101" s="375"/>
      <c r="D101" s="833">
        <v>7893807</v>
      </c>
      <c r="E101" s="766" t="s">
        <v>106</v>
      </c>
      <c r="F101" s="546">
        <f t="shared" si="61"/>
        <v>2000</v>
      </c>
      <c r="G101" s="546"/>
      <c r="H101" s="546"/>
      <c r="I101" s="775"/>
      <c r="J101" s="546"/>
      <c r="K101" s="546"/>
      <c r="L101" s="546"/>
      <c r="M101" s="546">
        <v>2000</v>
      </c>
      <c r="N101" s="546"/>
      <c r="O101" s="546"/>
      <c r="P101" s="546"/>
      <c r="Q101" s="546"/>
      <c r="R101" s="882">
        <f t="shared" si="62"/>
        <v>1975</v>
      </c>
      <c r="S101" s="546"/>
      <c r="T101" s="546"/>
      <c r="U101" s="775"/>
      <c r="V101" s="546"/>
      <c r="W101" s="546"/>
      <c r="X101" s="546"/>
      <c r="Y101" s="882">
        <f>2000-25</f>
        <v>1975</v>
      </c>
      <c r="Z101" s="546"/>
      <c r="AA101" s="546"/>
      <c r="AB101" s="546"/>
      <c r="AC101" s="546"/>
      <c r="AD101" s="807"/>
      <c r="AE101" s="379"/>
      <c r="AF101" s="379"/>
      <c r="AG101" s="379"/>
      <c r="AH101" s="379"/>
      <c r="AI101" s="379"/>
      <c r="AJ101" s="379"/>
      <c r="AK101" s="379"/>
      <c r="AL101" s="379"/>
      <c r="AM101" s="379"/>
      <c r="AN101" s="379"/>
      <c r="AO101" s="379"/>
      <c r="AP101" s="379"/>
      <c r="AQ101" s="379"/>
      <c r="AR101" s="379"/>
      <c r="AS101" s="379"/>
      <c r="AT101" s="379"/>
      <c r="AU101" s="379"/>
      <c r="AV101" s="379"/>
      <c r="AW101" s="379"/>
      <c r="AX101" s="379"/>
      <c r="AY101" s="379"/>
      <c r="AZ101" s="379"/>
      <c r="BA101" s="379"/>
    </row>
    <row r="102" spans="1:53" s="488" customFormat="1" ht="147.75" customHeight="1" x14ac:dyDescent="0.3">
      <c r="A102" s="452">
        <v>12</v>
      </c>
      <c r="B102" s="486" t="s">
        <v>485</v>
      </c>
      <c r="C102" s="406" t="s">
        <v>30</v>
      </c>
      <c r="D102" s="407"/>
      <c r="E102" s="453" t="s">
        <v>106</v>
      </c>
      <c r="F102" s="416">
        <f t="shared" si="61"/>
        <v>1000</v>
      </c>
      <c r="G102" s="416"/>
      <c r="H102" s="416"/>
      <c r="I102" s="442"/>
      <c r="J102" s="421"/>
      <c r="K102" s="421"/>
      <c r="L102" s="421"/>
      <c r="M102" s="416">
        <v>1000</v>
      </c>
      <c r="N102" s="421"/>
      <c r="O102" s="421"/>
      <c r="P102" s="421"/>
      <c r="Q102" s="421"/>
      <c r="R102" s="883">
        <f t="shared" si="62"/>
        <v>1000</v>
      </c>
      <c r="S102" s="416"/>
      <c r="T102" s="416"/>
      <c r="U102" s="442"/>
      <c r="V102" s="421"/>
      <c r="W102" s="421"/>
      <c r="X102" s="421"/>
      <c r="Y102" s="883">
        <v>1000</v>
      </c>
      <c r="Z102" s="421"/>
      <c r="AA102" s="421"/>
      <c r="AB102" s="421"/>
      <c r="AC102" s="421"/>
      <c r="AD102" s="422"/>
      <c r="AE102" s="487"/>
      <c r="AF102" s="487"/>
      <c r="AG102" s="487"/>
      <c r="AH102" s="487"/>
      <c r="AI102" s="487"/>
      <c r="AJ102" s="487"/>
      <c r="AK102" s="487"/>
      <c r="AL102" s="487"/>
      <c r="AM102" s="487"/>
      <c r="AN102" s="487"/>
      <c r="AO102" s="487"/>
      <c r="AP102" s="487"/>
      <c r="AQ102" s="487"/>
      <c r="AR102" s="487"/>
      <c r="AS102" s="487"/>
      <c r="AT102" s="487"/>
      <c r="AU102" s="487"/>
      <c r="AV102" s="487"/>
      <c r="AW102" s="487"/>
      <c r="AX102" s="487"/>
      <c r="AY102" s="487"/>
      <c r="AZ102" s="487"/>
      <c r="BA102" s="487"/>
    </row>
    <row r="103" spans="1:53" ht="89.25" customHeight="1" x14ac:dyDescent="0.35">
      <c r="A103" s="460" t="s">
        <v>86</v>
      </c>
      <c r="B103" s="461" t="s">
        <v>733</v>
      </c>
      <c r="C103" s="489"/>
      <c r="D103" s="407"/>
      <c r="E103" s="490"/>
      <c r="F103" s="391">
        <f>F104</f>
        <v>9676</v>
      </c>
      <c r="G103" s="391"/>
      <c r="H103" s="391"/>
      <c r="I103" s="391">
        <f t="shared" ref="I103" si="63">I104</f>
        <v>9676</v>
      </c>
      <c r="J103" s="391"/>
      <c r="K103" s="391"/>
      <c r="L103" s="391"/>
      <c r="M103" s="391"/>
      <c r="N103" s="391"/>
      <c r="O103" s="391"/>
      <c r="P103" s="391"/>
      <c r="Q103" s="391"/>
      <c r="R103" s="879">
        <f>R104</f>
        <v>9676</v>
      </c>
      <c r="S103" s="391"/>
      <c r="T103" s="391"/>
      <c r="U103" s="391">
        <f t="shared" ref="U103:U104" si="64">U104</f>
        <v>9676</v>
      </c>
      <c r="V103" s="391"/>
      <c r="W103" s="391"/>
      <c r="X103" s="391"/>
      <c r="Y103" s="879"/>
      <c r="Z103" s="391"/>
      <c r="AA103" s="391"/>
      <c r="AB103" s="391"/>
      <c r="AC103" s="391"/>
      <c r="AD103" s="445"/>
    </row>
    <row r="104" spans="1:53" s="432" customFormat="1" ht="87" customHeight="1" x14ac:dyDescent="0.3">
      <c r="A104" s="425" t="s">
        <v>34</v>
      </c>
      <c r="B104" s="426" t="s">
        <v>412</v>
      </c>
      <c r="C104" s="427"/>
      <c r="D104" s="428"/>
      <c r="E104" s="429"/>
      <c r="F104" s="430">
        <f>F105</f>
        <v>9676</v>
      </c>
      <c r="G104" s="430"/>
      <c r="H104" s="430"/>
      <c r="I104" s="430">
        <f t="shared" ref="I104" si="65">I105</f>
        <v>9676</v>
      </c>
      <c r="J104" s="430"/>
      <c r="K104" s="430"/>
      <c r="L104" s="430"/>
      <c r="M104" s="430"/>
      <c r="N104" s="430"/>
      <c r="O104" s="430"/>
      <c r="P104" s="430"/>
      <c r="Q104" s="430"/>
      <c r="R104" s="884">
        <f>R105</f>
        <v>9676</v>
      </c>
      <c r="S104" s="430"/>
      <c r="T104" s="430"/>
      <c r="U104" s="430">
        <f t="shared" si="64"/>
        <v>9676</v>
      </c>
      <c r="V104" s="430"/>
      <c r="W104" s="430"/>
      <c r="X104" s="430"/>
      <c r="Y104" s="884"/>
      <c r="Z104" s="430"/>
      <c r="AA104" s="430"/>
      <c r="AB104" s="430"/>
      <c r="AC104" s="430"/>
      <c r="AD104" s="429"/>
      <c r="AE104" s="386"/>
      <c r="AF104" s="386"/>
      <c r="AG104" s="386"/>
      <c r="AH104" s="386"/>
      <c r="AI104" s="386"/>
      <c r="AJ104" s="431"/>
      <c r="AK104" s="431"/>
      <c r="AL104" s="431"/>
      <c r="AM104" s="431"/>
      <c r="AN104" s="431"/>
      <c r="AO104" s="431"/>
      <c r="AP104" s="431"/>
      <c r="AQ104" s="431"/>
      <c r="AR104" s="431"/>
      <c r="AS104" s="431"/>
      <c r="AT104" s="431"/>
      <c r="AU104" s="431"/>
      <c r="AV104" s="431"/>
      <c r="AW104" s="431"/>
      <c r="AX104" s="431"/>
      <c r="AY104" s="431"/>
      <c r="AZ104" s="431"/>
      <c r="BA104" s="431"/>
    </row>
    <row r="105" spans="1:53" ht="68.25" customHeight="1" x14ac:dyDescent="0.35">
      <c r="A105" s="452">
        <v>1</v>
      </c>
      <c r="B105" s="443" t="s">
        <v>63</v>
      </c>
      <c r="C105" s="415" t="s">
        <v>13</v>
      </c>
      <c r="D105" s="477" t="s">
        <v>284</v>
      </c>
      <c r="E105" s="453" t="s">
        <v>104</v>
      </c>
      <c r="F105" s="416">
        <f>SUM(G105:O105)</f>
        <v>9676</v>
      </c>
      <c r="G105" s="416"/>
      <c r="H105" s="416"/>
      <c r="I105" s="416">
        <v>9676</v>
      </c>
      <c r="J105" s="416"/>
      <c r="K105" s="416"/>
      <c r="L105" s="416"/>
      <c r="M105" s="399"/>
      <c r="N105" s="399"/>
      <c r="O105" s="399"/>
      <c r="P105" s="399"/>
      <c r="Q105" s="399"/>
      <c r="R105" s="883">
        <f>SUM(S105:AA105)</f>
        <v>9676</v>
      </c>
      <c r="S105" s="416"/>
      <c r="T105" s="416"/>
      <c r="U105" s="416">
        <v>9676</v>
      </c>
      <c r="V105" s="416"/>
      <c r="W105" s="416"/>
      <c r="X105" s="416"/>
      <c r="Y105" s="880"/>
      <c r="Z105" s="399"/>
      <c r="AA105" s="399"/>
      <c r="AB105" s="399"/>
      <c r="AC105" s="399"/>
      <c r="AD105" s="409"/>
    </row>
    <row r="106" spans="1:53" ht="111.75" customHeight="1" x14ac:dyDescent="0.35">
      <c r="A106" s="387" t="s">
        <v>38</v>
      </c>
      <c r="B106" s="450" t="s">
        <v>65</v>
      </c>
      <c r="C106" s="415"/>
      <c r="D106" s="407"/>
      <c r="E106" s="417"/>
      <c r="F106" s="391">
        <f t="shared" ref="F106:N106" si="66">F110+F113+F107</f>
        <v>48653</v>
      </c>
      <c r="G106" s="391"/>
      <c r="H106" s="391"/>
      <c r="I106" s="391">
        <f t="shared" si="66"/>
        <v>22981</v>
      </c>
      <c r="J106" s="391"/>
      <c r="K106" s="391"/>
      <c r="L106" s="391"/>
      <c r="M106" s="391">
        <f t="shared" si="66"/>
        <v>1872</v>
      </c>
      <c r="N106" s="391">
        <f t="shared" si="66"/>
        <v>23800</v>
      </c>
      <c r="O106" s="391"/>
      <c r="P106" s="391"/>
      <c r="Q106" s="391"/>
      <c r="R106" s="879">
        <f t="shared" ref="R106:Z106" si="67">R110+R113+R107</f>
        <v>48653</v>
      </c>
      <c r="S106" s="391"/>
      <c r="T106" s="391"/>
      <c r="U106" s="391">
        <f t="shared" si="67"/>
        <v>22981</v>
      </c>
      <c r="V106" s="391"/>
      <c r="W106" s="391"/>
      <c r="X106" s="391"/>
      <c r="Y106" s="879">
        <f t="shared" si="67"/>
        <v>1872</v>
      </c>
      <c r="Z106" s="391">
        <f t="shared" si="67"/>
        <v>23800</v>
      </c>
      <c r="AA106" s="391"/>
      <c r="AB106" s="391"/>
      <c r="AC106" s="391"/>
      <c r="AD106" s="491"/>
    </row>
    <row r="107" spans="1:53" ht="60" customHeight="1" x14ac:dyDescent="0.35">
      <c r="A107" s="425" t="s">
        <v>17</v>
      </c>
      <c r="B107" s="426" t="s">
        <v>667</v>
      </c>
      <c r="C107" s="415"/>
      <c r="D107" s="407"/>
      <c r="E107" s="417"/>
      <c r="F107" s="430">
        <f>SUM(F108:F109)</f>
        <v>11029</v>
      </c>
      <c r="G107" s="430"/>
      <c r="H107" s="430"/>
      <c r="I107" s="430">
        <f t="shared" ref="I107:M107" si="68">SUM(I108:I109)</f>
        <v>9157</v>
      </c>
      <c r="J107" s="430"/>
      <c r="K107" s="430"/>
      <c r="L107" s="430"/>
      <c r="M107" s="430">
        <f t="shared" si="68"/>
        <v>1872</v>
      </c>
      <c r="N107" s="430"/>
      <c r="O107" s="430"/>
      <c r="P107" s="430"/>
      <c r="Q107" s="430"/>
      <c r="R107" s="884">
        <f>SUM(R108:R109)</f>
        <v>11029</v>
      </c>
      <c r="S107" s="430"/>
      <c r="T107" s="430"/>
      <c r="U107" s="430">
        <f t="shared" ref="U107:Y107" si="69">SUM(U108:U109)</f>
        <v>9157</v>
      </c>
      <c r="V107" s="430"/>
      <c r="W107" s="430"/>
      <c r="X107" s="430"/>
      <c r="Y107" s="884">
        <f t="shared" si="69"/>
        <v>1872</v>
      </c>
      <c r="Z107" s="430"/>
      <c r="AA107" s="430"/>
      <c r="AB107" s="430"/>
      <c r="AC107" s="430"/>
      <c r="AD107" s="491"/>
    </row>
    <row r="108" spans="1:53" ht="63" customHeight="1" x14ac:dyDescent="0.35">
      <c r="A108" s="452">
        <v>1</v>
      </c>
      <c r="B108" s="491" t="s">
        <v>858</v>
      </c>
      <c r="C108" s="415"/>
      <c r="D108" s="407"/>
      <c r="E108" s="417"/>
      <c r="F108" s="416">
        <f>SUM(G108:O108)</f>
        <v>9157</v>
      </c>
      <c r="G108" s="391"/>
      <c r="H108" s="391"/>
      <c r="I108" s="416">
        <v>9157</v>
      </c>
      <c r="J108" s="391"/>
      <c r="K108" s="391"/>
      <c r="L108" s="391"/>
      <c r="M108" s="410"/>
      <c r="N108" s="391"/>
      <c r="O108" s="391"/>
      <c r="P108" s="391"/>
      <c r="Q108" s="391"/>
      <c r="R108" s="883">
        <f>SUM(S108:AA108)</f>
        <v>9157</v>
      </c>
      <c r="S108" s="391"/>
      <c r="T108" s="391"/>
      <c r="U108" s="416">
        <v>9157</v>
      </c>
      <c r="V108" s="391"/>
      <c r="W108" s="391"/>
      <c r="X108" s="391"/>
      <c r="Y108" s="881"/>
      <c r="Z108" s="391"/>
      <c r="AA108" s="391"/>
      <c r="AB108" s="391"/>
      <c r="AC108" s="391"/>
      <c r="AD108" s="491"/>
    </row>
    <row r="109" spans="1:53" ht="63" customHeight="1" x14ac:dyDescent="0.35">
      <c r="A109" s="452">
        <v>2</v>
      </c>
      <c r="B109" s="443" t="s">
        <v>1260</v>
      </c>
      <c r="C109" s="415"/>
      <c r="D109" s="407"/>
      <c r="E109" s="407" t="s">
        <v>1261</v>
      </c>
      <c r="F109" s="416">
        <f>SUM(G109:O109)</f>
        <v>1872</v>
      </c>
      <c r="G109" s="391"/>
      <c r="H109" s="391"/>
      <c r="I109" s="416"/>
      <c r="J109" s="391"/>
      <c r="K109" s="391"/>
      <c r="L109" s="391"/>
      <c r="M109" s="446">
        <v>1872</v>
      </c>
      <c r="N109" s="391"/>
      <c r="O109" s="391"/>
      <c r="P109" s="391"/>
      <c r="Q109" s="391"/>
      <c r="R109" s="883">
        <f>SUM(S109:AA109)</f>
        <v>1872</v>
      </c>
      <c r="S109" s="391"/>
      <c r="T109" s="391"/>
      <c r="U109" s="416"/>
      <c r="V109" s="391"/>
      <c r="W109" s="391"/>
      <c r="X109" s="391"/>
      <c r="Y109" s="887">
        <v>1872</v>
      </c>
      <c r="Z109" s="391"/>
      <c r="AA109" s="391"/>
      <c r="AB109" s="391"/>
      <c r="AC109" s="391"/>
      <c r="AD109" s="491"/>
    </row>
    <row r="110" spans="1:53" s="432" customFormat="1" ht="87" customHeight="1" x14ac:dyDescent="0.3">
      <c r="A110" s="425" t="s">
        <v>34</v>
      </c>
      <c r="B110" s="426" t="s">
        <v>411</v>
      </c>
      <c r="C110" s="427"/>
      <c r="D110" s="428"/>
      <c r="E110" s="429"/>
      <c r="F110" s="430">
        <f t="shared" ref="F110:N110" si="70">SUM(F111:F112)</f>
        <v>24800</v>
      </c>
      <c r="G110" s="430"/>
      <c r="H110" s="430"/>
      <c r="I110" s="430">
        <f t="shared" si="70"/>
        <v>1000</v>
      </c>
      <c r="J110" s="430"/>
      <c r="K110" s="430"/>
      <c r="L110" s="430"/>
      <c r="M110" s="430"/>
      <c r="N110" s="430">
        <f t="shared" si="70"/>
        <v>23800</v>
      </c>
      <c r="O110" s="430"/>
      <c r="P110" s="430"/>
      <c r="Q110" s="430"/>
      <c r="R110" s="884">
        <f t="shared" ref="R110:Z110" si="71">SUM(R111:R112)</f>
        <v>24800</v>
      </c>
      <c r="S110" s="430"/>
      <c r="T110" s="430"/>
      <c r="U110" s="430">
        <f t="shared" si="71"/>
        <v>1000</v>
      </c>
      <c r="V110" s="430"/>
      <c r="W110" s="430"/>
      <c r="X110" s="430"/>
      <c r="Y110" s="884"/>
      <c r="Z110" s="430">
        <f t="shared" si="71"/>
        <v>23800</v>
      </c>
      <c r="AA110" s="430"/>
      <c r="AB110" s="430"/>
      <c r="AC110" s="430"/>
      <c r="AD110" s="429"/>
      <c r="AE110" s="386"/>
      <c r="AF110" s="386"/>
      <c r="AG110" s="386"/>
      <c r="AH110" s="386"/>
      <c r="AI110" s="386"/>
      <c r="AJ110" s="431"/>
      <c r="AK110" s="431"/>
      <c r="AL110" s="431"/>
      <c r="AM110" s="431"/>
      <c r="AN110" s="431"/>
      <c r="AO110" s="431"/>
      <c r="AP110" s="431"/>
      <c r="AQ110" s="431"/>
      <c r="AR110" s="431"/>
      <c r="AS110" s="431"/>
      <c r="AT110" s="431"/>
      <c r="AU110" s="431"/>
      <c r="AV110" s="431"/>
      <c r="AW110" s="431"/>
      <c r="AX110" s="431"/>
      <c r="AY110" s="431"/>
      <c r="AZ110" s="431"/>
      <c r="BA110" s="431"/>
    </row>
    <row r="111" spans="1:53" ht="166.5" customHeight="1" x14ac:dyDescent="0.35">
      <c r="A111" s="452">
        <v>1</v>
      </c>
      <c r="B111" s="491" t="s">
        <v>727</v>
      </c>
      <c r="C111" s="415" t="s">
        <v>13</v>
      </c>
      <c r="D111" s="477" t="s">
        <v>285</v>
      </c>
      <c r="E111" s="453" t="s">
        <v>96</v>
      </c>
      <c r="F111" s="416">
        <f>SUM(G111:O111)</f>
        <v>23800</v>
      </c>
      <c r="G111" s="410"/>
      <c r="H111" s="410"/>
      <c r="I111" s="410"/>
      <c r="J111" s="410"/>
      <c r="K111" s="410"/>
      <c r="L111" s="410"/>
      <c r="M111" s="410"/>
      <c r="N111" s="410">
        <v>23800</v>
      </c>
      <c r="O111" s="410"/>
      <c r="P111" s="410"/>
      <c r="Q111" s="410"/>
      <c r="R111" s="883">
        <f>SUM(S111:AA111)</f>
        <v>23800</v>
      </c>
      <c r="S111" s="410"/>
      <c r="T111" s="410"/>
      <c r="U111" s="410"/>
      <c r="V111" s="410"/>
      <c r="W111" s="410"/>
      <c r="X111" s="410"/>
      <c r="Y111" s="881"/>
      <c r="Z111" s="410">
        <v>23800</v>
      </c>
      <c r="AA111" s="410"/>
      <c r="AB111" s="410"/>
      <c r="AC111" s="410"/>
      <c r="AD111" s="491" t="s">
        <v>728</v>
      </c>
    </row>
    <row r="112" spans="1:53" ht="84.75" customHeight="1" x14ac:dyDescent="0.35">
      <c r="A112" s="452">
        <v>2</v>
      </c>
      <c r="B112" s="492" t="s">
        <v>1168</v>
      </c>
      <c r="C112" s="415" t="s">
        <v>30</v>
      </c>
      <c r="D112" s="493" t="s">
        <v>1169</v>
      </c>
      <c r="E112" s="449" t="s">
        <v>707</v>
      </c>
      <c r="F112" s="408">
        <f>SUM(G112:O112)</f>
        <v>1000</v>
      </c>
      <c r="G112" s="457"/>
      <c r="H112" s="408"/>
      <c r="I112" s="410">
        <v>1000</v>
      </c>
      <c r="J112" s="408"/>
      <c r="K112" s="408"/>
      <c r="L112" s="408"/>
      <c r="M112" s="391"/>
      <c r="N112" s="408"/>
      <c r="O112" s="391"/>
      <c r="P112" s="391"/>
      <c r="Q112" s="391"/>
      <c r="R112" s="955">
        <f>SUM(S112:AA112)</f>
        <v>1000</v>
      </c>
      <c r="S112" s="457"/>
      <c r="T112" s="408"/>
      <c r="U112" s="410">
        <v>1000</v>
      </c>
      <c r="V112" s="408"/>
      <c r="W112" s="408"/>
      <c r="X112" s="408"/>
      <c r="Y112" s="879"/>
      <c r="Z112" s="408"/>
      <c r="AA112" s="391"/>
      <c r="AB112" s="391"/>
      <c r="AC112" s="391"/>
      <c r="AD112" s="409"/>
    </row>
    <row r="113" spans="1:53" s="432" customFormat="1" ht="87" customHeight="1" x14ac:dyDescent="0.3">
      <c r="A113" s="425" t="s">
        <v>107</v>
      </c>
      <c r="B113" s="426" t="s">
        <v>413</v>
      </c>
      <c r="C113" s="427"/>
      <c r="D113" s="428"/>
      <c r="E113" s="429"/>
      <c r="F113" s="430">
        <f>SUM(F114:F117)</f>
        <v>12824</v>
      </c>
      <c r="G113" s="430"/>
      <c r="H113" s="430"/>
      <c r="I113" s="430">
        <f>SUM(I114:I117)</f>
        <v>12824</v>
      </c>
      <c r="J113" s="430"/>
      <c r="K113" s="430"/>
      <c r="L113" s="430"/>
      <c r="M113" s="430"/>
      <c r="N113" s="430"/>
      <c r="O113" s="430"/>
      <c r="P113" s="430"/>
      <c r="Q113" s="430"/>
      <c r="R113" s="884">
        <f>SUM(R114:R117)</f>
        <v>12824</v>
      </c>
      <c r="S113" s="430"/>
      <c r="T113" s="430"/>
      <c r="U113" s="430">
        <f>SUM(U114:U117)</f>
        <v>12824</v>
      </c>
      <c r="V113" s="430"/>
      <c r="W113" s="430"/>
      <c r="X113" s="430"/>
      <c r="Y113" s="884"/>
      <c r="Z113" s="430"/>
      <c r="AA113" s="430"/>
      <c r="AB113" s="430"/>
      <c r="AC113" s="430"/>
      <c r="AD113" s="429"/>
      <c r="AE113" s="386"/>
      <c r="AF113" s="386"/>
      <c r="AG113" s="386"/>
      <c r="AH113" s="386"/>
      <c r="AI113" s="386"/>
      <c r="AJ113" s="431"/>
      <c r="AK113" s="431"/>
      <c r="AL113" s="431"/>
      <c r="AM113" s="431"/>
      <c r="AN113" s="431"/>
      <c r="AO113" s="431"/>
      <c r="AP113" s="431"/>
      <c r="AQ113" s="431"/>
      <c r="AR113" s="431"/>
      <c r="AS113" s="431"/>
      <c r="AT113" s="431"/>
      <c r="AU113" s="431"/>
      <c r="AV113" s="431"/>
      <c r="AW113" s="431"/>
      <c r="AX113" s="431"/>
      <c r="AY113" s="431"/>
      <c r="AZ113" s="431"/>
      <c r="BA113" s="431"/>
    </row>
    <row r="114" spans="1:53" ht="84.75" customHeight="1" x14ac:dyDescent="0.35">
      <c r="A114" s="452">
        <v>1</v>
      </c>
      <c r="B114" s="405" t="s">
        <v>629</v>
      </c>
      <c r="C114" s="406" t="s">
        <v>30</v>
      </c>
      <c r="D114" s="407"/>
      <c r="E114" s="453" t="s">
        <v>630</v>
      </c>
      <c r="F114" s="416">
        <f>SUM(G114:O114)</f>
        <v>2000</v>
      </c>
      <c r="G114" s="391"/>
      <c r="H114" s="391"/>
      <c r="I114" s="416">
        <v>2000</v>
      </c>
      <c r="J114" s="391"/>
      <c r="K114" s="391"/>
      <c r="L114" s="391"/>
      <c r="M114" s="391"/>
      <c r="N114" s="391"/>
      <c r="O114" s="391"/>
      <c r="P114" s="391"/>
      <c r="Q114" s="391"/>
      <c r="R114" s="883">
        <f>SUM(S114:AA114)</f>
        <v>2000</v>
      </c>
      <c r="S114" s="391"/>
      <c r="T114" s="391"/>
      <c r="U114" s="416">
        <v>2000</v>
      </c>
      <c r="V114" s="391"/>
      <c r="W114" s="391"/>
      <c r="X114" s="391"/>
      <c r="Y114" s="879"/>
      <c r="Z114" s="391"/>
      <c r="AA114" s="391"/>
      <c r="AB114" s="391"/>
      <c r="AC114" s="391"/>
      <c r="AD114" s="405" t="s">
        <v>856</v>
      </c>
    </row>
    <row r="115" spans="1:53" ht="84.75" customHeight="1" x14ac:dyDescent="0.35">
      <c r="A115" s="456">
        <v>2</v>
      </c>
      <c r="B115" s="435" t="s">
        <v>407</v>
      </c>
      <c r="C115" s="415" t="s">
        <v>30</v>
      </c>
      <c r="D115" s="449"/>
      <c r="E115" s="449" t="s">
        <v>104</v>
      </c>
      <c r="F115" s="408">
        <f>SUM(G115:O115)</f>
        <v>6824</v>
      </c>
      <c r="G115" s="457"/>
      <c r="H115" s="408"/>
      <c r="I115" s="410">
        <v>6824</v>
      </c>
      <c r="J115" s="408"/>
      <c r="K115" s="408"/>
      <c r="L115" s="408"/>
      <c r="M115" s="391"/>
      <c r="N115" s="408"/>
      <c r="O115" s="391"/>
      <c r="P115" s="391"/>
      <c r="Q115" s="391"/>
      <c r="R115" s="955">
        <f>SUM(S115:AA115)</f>
        <v>6824</v>
      </c>
      <c r="S115" s="457"/>
      <c r="T115" s="408"/>
      <c r="U115" s="410">
        <v>6824</v>
      </c>
      <c r="V115" s="408"/>
      <c r="W115" s="408"/>
      <c r="X115" s="408"/>
      <c r="Y115" s="879"/>
      <c r="Z115" s="408"/>
      <c r="AA115" s="391"/>
      <c r="AB115" s="391"/>
      <c r="AC115" s="391"/>
      <c r="AD115" s="409"/>
    </row>
    <row r="116" spans="1:53" ht="84.75" customHeight="1" x14ac:dyDescent="0.35">
      <c r="A116" s="456">
        <v>3</v>
      </c>
      <c r="B116" s="405" t="s">
        <v>790</v>
      </c>
      <c r="C116" s="406" t="s">
        <v>30</v>
      </c>
      <c r="D116" s="407"/>
      <c r="E116" s="453" t="s">
        <v>102</v>
      </c>
      <c r="F116" s="416">
        <f>SUM(G116:O116)</f>
        <v>1500</v>
      </c>
      <c r="G116" s="391"/>
      <c r="H116" s="391"/>
      <c r="I116" s="410">
        <v>1500</v>
      </c>
      <c r="J116" s="391"/>
      <c r="K116" s="391"/>
      <c r="L116" s="391"/>
      <c r="M116" s="391"/>
      <c r="N116" s="391"/>
      <c r="O116" s="391"/>
      <c r="P116" s="391"/>
      <c r="Q116" s="391"/>
      <c r="R116" s="883">
        <f>SUM(S116:AA116)</f>
        <v>1500</v>
      </c>
      <c r="S116" s="391"/>
      <c r="T116" s="391"/>
      <c r="U116" s="410">
        <v>1500</v>
      </c>
      <c r="V116" s="391"/>
      <c r="W116" s="391"/>
      <c r="X116" s="391"/>
      <c r="Y116" s="879"/>
      <c r="Z116" s="391"/>
      <c r="AA116" s="391"/>
      <c r="AB116" s="391"/>
      <c r="AC116" s="391"/>
      <c r="AD116" s="409"/>
    </row>
    <row r="117" spans="1:53" ht="75.75" customHeight="1" x14ac:dyDescent="0.35">
      <c r="A117" s="452">
        <v>4</v>
      </c>
      <c r="B117" s="491" t="s">
        <v>408</v>
      </c>
      <c r="C117" s="415" t="s">
        <v>30</v>
      </c>
      <c r="D117" s="407"/>
      <c r="E117" s="453" t="s">
        <v>104</v>
      </c>
      <c r="F117" s="416">
        <f>SUM(G117:O117)</f>
        <v>2500</v>
      </c>
      <c r="G117" s="399"/>
      <c r="H117" s="399"/>
      <c r="I117" s="410">
        <v>2500</v>
      </c>
      <c r="J117" s="399"/>
      <c r="K117" s="399"/>
      <c r="L117" s="399"/>
      <c r="M117" s="399"/>
      <c r="N117" s="399"/>
      <c r="O117" s="399"/>
      <c r="P117" s="399"/>
      <c r="Q117" s="399"/>
      <c r="R117" s="883">
        <f>SUM(S117:AA117)</f>
        <v>2500</v>
      </c>
      <c r="S117" s="399"/>
      <c r="T117" s="399"/>
      <c r="U117" s="410">
        <v>2500</v>
      </c>
      <c r="V117" s="399"/>
      <c r="W117" s="399"/>
      <c r="X117" s="399"/>
      <c r="Y117" s="880"/>
      <c r="Z117" s="399"/>
      <c r="AA117" s="399"/>
      <c r="AB117" s="399"/>
      <c r="AC117" s="399"/>
      <c r="AD117" s="409"/>
    </row>
    <row r="118" spans="1:53" ht="111.75" customHeight="1" x14ac:dyDescent="0.35">
      <c r="A118" s="387" t="s">
        <v>43</v>
      </c>
      <c r="B118" s="450" t="s">
        <v>67</v>
      </c>
      <c r="C118" s="415"/>
      <c r="D118" s="407"/>
      <c r="E118" s="417"/>
      <c r="F118" s="391">
        <f>F119+F121</f>
        <v>18000</v>
      </c>
      <c r="G118" s="391"/>
      <c r="H118" s="391"/>
      <c r="I118" s="391">
        <f t="shared" ref="I118" si="72">I119+I121</f>
        <v>18000</v>
      </c>
      <c r="J118" s="391"/>
      <c r="K118" s="391"/>
      <c r="L118" s="391"/>
      <c r="M118" s="391"/>
      <c r="N118" s="391"/>
      <c r="O118" s="391"/>
      <c r="P118" s="391"/>
      <c r="Q118" s="391"/>
      <c r="R118" s="879">
        <f>R119+R121</f>
        <v>18000</v>
      </c>
      <c r="S118" s="391"/>
      <c r="T118" s="391"/>
      <c r="U118" s="391">
        <f t="shared" ref="U118" si="73">U119+U121</f>
        <v>18000</v>
      </c>
      <c r="V118" s="391"/>
      <c r="W118" s="391"/>
      <c r="X118" s="391"/>
      <c r="Y118" s="879"/>
      <c r="Z118" s="391"/>
      <c r="AA118" s="391"/>
      <c r="AB118" s="391"/>
      <c r="AC118" s="391"/>
      <c r="AD118" s="409"/>
    </row>
    <row r="119" spans="1:53" s="432" customFormat="1" ht="87" customHeight="1" x14ac:dyDescent="0.3">
      <c r="A119" s="425" t="s">
        <v>17</v>
      </c>
      <c r="B119" s="426" t="s">
        <v>412</v>
      </c>
      <c r="C119" s="427"/>
      <c r="D119" s="428"/>
      <c r="E119" s="429"/>
      <c r="F119" s="430">
        <f>SUM(F120:F120)</f>
        <v>10000</v>
      </c>
      <c r="G119" s="430"/>
      <c r="H119" s="430"/>
      <c r="I119" s="430">
        <f t="shared" ref="I119" si="74">SUM(I120:I120)</f>
        <v>10000</v>
      </c>
      <c r="J119" s="430"/>
      <c r="K119" s="430"/>
      <c r="L119" s="430"/>
      <c r="M119" s="430"/>
      <c r="N119" s="430"/>
      <c r="O119" s="430"/>
      <c r="P119" s="430"/>
      <c r="Q119" s="430"/>
      <c r="R119" s="884">
        <f>SUM(R120:R120)</f>
        <v>10000</v>
      </c>
      <c r="S119" s="430"/>
      <c r="T119" s="430"/>
      <c r="U119" s="430">
        <f t="shared" ref="U119" si="75">SUM(U120:U120)</f>
        <v>10000</v>
      </c>
      <c r="V119" s="430"/>
      <c r="W119" s="430"/>
      <c r="X119" s="430"/>
      <c r="Y119" s="884"/>
      <c r="Z119" s="430"/>
      <c r="AA119" s="430"/>
      <c r="AB119" s="430"/>
      <c r="AC119" s="430"/>
      <c r="AD119" s="429"/>
      <c r="AE119" s="386"/>
      <c r="AF119" s="386"/>
      <c r="AG119" s="386"/>
      <c r="AH119" s="386"/>
      <c r="AI119" s="386"/>
      <c r="AJ119" s="431"/>
      <c r="AK119" s="431"/>
      <c r="AL119" s="431"/>
      <c r="AM119" s="431"/>
      <c r="AN119" s="431"/>
      <c r="AO119" s="431"/>
      <c r="AP119" s="431"/>
      <c r="AQ119" s="431"/>
      <c r="AR119" s="431"/>
      <c r="AS119" s="431"/>
      <c r="AT119" s="431"/>
      <c r="AU119" s="431"/>
      <c r="AV119" s="431"/>
      <c r="AW119" s="431"/>
      <c r="AX119" s="431"/>
      <c r="AY119" s="431"/>
      <c r="AZ119" s="431"/>
      <c r="BA119" s="431"/>
    </row>
    <row r="120" spans="1:53" ht="111" customHeight="1" x14ac:dyDescent="0.35">
      <c r="A120" s="452">
        <v>1</v>
      </c>
      <c r="B120" s="439" t="s">
        <v>68</v>
      </c>
      <c r="C120" s="415" t="s">
        <v>30</v>
      </c>
      <c r="D120" s="477" t="s">
        <v>738</v>
      </c>
      <c r="E120" s="453" t="s">
        <v>105</v>
      </c>
      <c r="F120" s="416">
        <f>SUM(G120:O120)</f>
        <v>10000</v>
      </c>
      <c r="G120" s="410"/>
      <c r="H120" s="410"/>
      <c r="I120" s="410">
        <v>10000</v>
      </c>
      <c r="J120" s="410"/>
      <c r="K120" s="410"/>
      <c r="L120" s="410"/>
      <c r="M120" s="410"/>
      <c r="N120" s="410"/>
      <c r="O120" s="410"/>
      <c r="P120" s="410"/>
      <c r="Q120" s="410"/>
      <c r="R120" s="883">
        <f>SUM(S120:AA120)</f>
        <v>10000</v>
      </c>
      <c r="S120" s="410"/>
      <c r="T120" s="410"/>
      <c r="U120" s="410">
        <v>10000</v>
      </c>
      <c r="V120" s="410"/>
      <c r="W120" s="410"/>
      <c r="X120" s="410"/>
      <c r="Y120" s="881"/>
      <c r="Z120" s="410"/>
      <c r="AA120" s="410"/>
      <c r="AB120" s="410"/>
      <c r="AC120" s="410"/>
      <c r="AD120" s="409"/>
    </row>
    <row r="121" spans="1:53" s="432" customFormat="1" ht="87" customHeight="1" x14ac:dyDescent="0.3">
      <c r="A121" s="425" t="s">
        <v>34</v>
      </c>
      <c r="B121" s="426" t="s">
        <v>413</v>
      </c>
      <c r="C121" s="427"/>
      <c r="D121" s="428"/>
      <c r="E121" s="429"/>
      <c r="F121" s="430">
        <f>SUM(F122:F123)</f>
        <v>8000</v>
      </c>
      <c r="G121" s="430"/>
      <c r="H121" s="430"/>
      <c r="I121" s="430">
        <f>SUM(I122:I123)</f>
        <v>8000</v>
      </c>
      <c r="J121" s="430"/>
      <c r="K121" s="430"/>
      <c r="L121" s="430"/>
      <c r="M121" s="430"/>
      <c r="N121" s="430"/>
      <c r="O121" s="430"/>
      <c r="P121" s="430"/>
      <c r="Q121" s="430"/>
      <c r="R121" s="884">
        <f>SUM(R122:R123)</f>
        <v>8000</v>
      </c>
      <c r="S121" s="430"/>
      <c r="T121" s="430"/>
      <c r="U121" s="430">
        <f>SUM(U122:U123)</f>
        <v>8000</v>
      </c>
      <c r="V121" s="430"/>
      <c r="W121" s="430"/>
      <c r="X121" s="430"/>
      <c r="Y121" s="884"/>
      <c r="Z121" s="430"/>
      <c r="AA121" s="430"/>
      <c r="AB121" s="430"/>
      <c r="AC121" s="430"/>
      <c r="AD121" s="429"/>
      <c r="AE121" s="386"/>
      <c r="AF121" s="386"/>
      <c r="AG121" s="386"/>
      <c r="AH121" s="386"/>
      <c r="AI121" s="386"/>
      <c r="AJ121" s="431"/>
      <c r="AK121" s="431"/>
      <c r="AL121" s="431"/>
      <c r="AM121" s="431"/>
      <c r="AN121" s="431"/>
      <c r="AO121" s="431"/>
      <c r="AP121" s="431"/>
      <c r="AQ121" s="431"/>
      <c r="AR121" s="431"/>
      <c r="AS121" s="431"/>
      <c r="AT121" s="431"/>
      <c r="AU121" s="431"/>
      <c r="AV121" s="431"/>
      <c r="AW121" s="431"/>
      <c r="AX121" s="431"/>
      <c r="AY121" s="431"/>
      <c r="AZ121" s="431"/>
      <c r="BA121" s="431"/>
    </row>
    <row r="122" spans="1:53" ht="65.099999999999994" customHeight="1" x14ac:dyDescent="0.35">
      <c r="A122" s="452">
        <v>1</v>
      </c>
      <c r="B122" s="439" t="s">
        <v>466</v>
      </c>
      <c r="C122" s="415" t="s">
        <v>30</v>
      </c>
      <c r="D122" s="407"/>
      <c r="E122" s="453" t="s">
        <v>768</v>
      </c>
      <c r="F122" s="410">
        <f>SUM(G122:O122)</f>
        <v>7689</v>
      </c>
      <c r="G122" s="391"/>
      <c r="H122" s="391"/>
      <c r="I122" s="410">
        <v>7689</v>
      </c>
      <c r="J122" s="391"/>
      <c r="K122" s="391"/>
      <c r="L122" s="391"/>
      <c r="M122" s="391"/>
      <c r="N122" s="391"/>
      <c r="O122" s="391"/>
      <c r="P122" s="391"/>
      <c r="Q122" s="391"/>
      <c r="R122" s="881">
        <f>SUM(S122:AA122)</f>
        <v>7689</v>
      </c>
      <c r="S122" s="391"/>
      <c r="T122" s="391"/>
      <c r="U122" s="410">
        <v>7689</v>
      </c>
      <c r="V122" s="391"/>
      <c r="W122" s="391"/>
      <c r="X122" s="391"/>
      <c r="Y122" s="879"/>
      <c r="Z122" s="391"/>
      <c r="AA122" s="391"/>
      <c r="AB122" s="391"/>
      <c r="AC122" s="391"/>
      <c r="AD122" s="409"/>
    </row>
    <row r="123" spans="1:53" ht="65.099999999999994" customHeight="1" x14ac:dyDescent="0.35">
      <c r="A123" s="452">
        <v>2</v>
      </c>
      <c r="B123" s="439" t="s">
        <v>467</v>
      </c>
      <c r="C123" s="415" t="s">
        <v>30</v>
      </c>
      <c r="D123" s="407"/>
      <c r="E123" s="453" t="s">
        <v>768</v>
      </c>
      <c r="F123" s="410">
        <f>SUM(G123:O123)</f>
        <v>311</v>
      </c>
      <c r="G123" s="399"/>
      <c r="H123" s="399"/>
      <c r="I123" s="410">
        <v>311</v>
      </c>
      <c r="J123" s="399"/>
      <c r="K123" s="399"/>
      <c r="L123" s="399"/>
      <c r="M123" s="399"/>
      <c r="N123" s="399"/>
      <c r="O123" s="399"/>
      <c r="P123" s="399"/>
      <c r="Q123" s="399"/>
      <c r="R123" s="881">
        <f>SUM(S123:AA123)</f>
        <v>311</v>
      </c>
      <c r="S123" s="399"/>
      <c r="T123" s="399"/>
      <c r="U123" s="410">
        <v>311</v>
      </c>
      <c r="V123" s="399"/>
      <c r="W123" s="399"/>
      <c r="X123" s="399"/>
      <c r="Y123" s="880"/>
      <c r="Z123" s="399"/>
      <c r="AA123" s="399"/>
      <c r="AB123" s="399"/>
      <c r="AC123" s="399"/>
      <c r="AD123" s="409"/>
    </row>
    <row r="124" spans="1:53" ht="117" customHeight="1" x14ac:dyDescent="0.35">
      <c r="A124" s="387" t="s">
        <v>44</v>
      </c>
      <c r="B124" s="450" t="s">
        <v>734</v>
      </c>
      <c r="C124" s="415"/>
      <c r="D124" s="407"/>
      <c r="E124" s="417"/>
      <c r="F124" s="391">
        <f>F125+F126+F127+F130+F135</f>
        <v>643819</v>
      </c>
      <c r="G124" s="391"/>
      <c r="H124" s="391"/>
      <c r="I124" s="391">
        <f t="shared" ref="I124" si="76">I125+I126+I127+I130+I135</f>
        <v>643819</v>
      </c>
      <c r="J124" s="391"/>
      <c r="K124" s="391"/>
      <c r="L124" s="391"/>
      <c r="M124" s="391"/>
      <c r="N124" s="391"/>
      <c r="O124" s="391"/>
      <c r="P124" s="391"/>
      <c r="Q124" s="391"/>
      <c r="R124" s="879">
        <f>R125+R126+R127+R130+R135</f>
        <v>673716</v>
      </c>
      <c r="S124" s="391"/>
      <c r="T124" s="391"/>
      <c r="U124" s="391">
        <f t="shared" ref="U124" si="77">U125+U126+U127+U130+U135</f>
        <v>673716</v>
      </c>
      <c r="V124" s="391"/>
      <c r="W124" s="391"/>
      <c r="X124" s="391"/>
      <c r="Y124" s="879"/>
      <c r="Z124" s="391"/>
      <c r="AA124" s="391"/>
      <c r="AB124" s="391"/>
      <c r="AC124" s="391"/>
      <c r="AD124" s="383"/>
    </row>
    <row r="125" spans="1:53" ht="101.25" customHeight="1" x14ac:dyDescent="0.35">
      <c r="A125" s="469">
        <v>1</v>
      </c>
      <c r="B125" s="470" t="s">
        <v>70</v>
      </c>
      <c r="C125" s="415"/>
      <c r="D125" s="407"/>
      <c r="E125" s="417"/>
      <c r="F125" s="474">
        <f>SUM(G125:O125)</f>
        <v>118285</v>
      </c>
      <c r="G125" s="474"/>
      <c r="H125" s="474"/>
      <c r="I125" s="474">
        <f>PL5.TCgiaoduc!M9</f>
        <v>118285</v>
      </c>
      <c r="J125" s="474"/>
      <c r="K125" s="474"/>
      <c r="L125" s="474"/>
      <c r="M125" s="399"/>
      <c r="N125" s="399"/>
      <c r="O125" s="399"/>
      <c r="P125" s="399"/>
      <c r="Q125" s="399"/>
      <c r="R125" s="891">
        <f>SUM(S125:AA125)</f>
        <v>120446</v>
      </c>
      <c r="S125" s="474"/>
      <c r="T125" s="474"/>
      <c r="U125" s="474">
        <f>PL5.TCgiaoduc!N9</f>
        <v>120446</v>
      </c>
      <c r="V125" s="474"/>
      <c r="W125" s="474"/>
      <c r="X125" s="474"/>
      <c r="Y125" s="880"/>
      <c r="Z125" s="399"/>
      <c r="AA125" s="399"/>
      <c r="AB125" s="399"/>
      <c r="AC125" s="399"/>
      <c r="AD125" s="383" t="s">
        <v>1217</v>
      </c>
    </row>
    <row r="126" spans="1:53" ht="184.5" customHeight="1" x14ac:dyDescent="0.35">
      <c r="A126" s="469">
        <v>2</v>
      </c>
      <c r="B126" s="470" t="s">
        <v>297</v>
      </c>
      <c r="C126" s="415"/>
      <c r="D126" s="407"/>
      <c r="E126" s="417"/>
      <c r="F126" s="474">
        <f>SUM(G126:O126)</f>
        <v>473294</v>
      </c>
      <c r="G126" s="474"/>
      <c r="H126" s="474"/>
      <c r="I126" s="474">
        <f>PL6.KHthaysach!M9</f>
        <v>473294</v>
      </c>
      <c r="J126" s="474"/>
      <c r="K126" s="474"/>
      <c r="L126" s="474"/>
      <c r="M126" s="399"/>
      <c r="N126" s="399"/>
      <c r="O126" s="399"/>
      <c r="P126" s="399"/>
      <c r="Q126" s="399"/>
      <c r="R126" s="891">
        <f>SUM(S126:AA126)</f>
        <v>503430</v>
      </c>
      <c r="S126" s="474"/>
      <c r="T126" s="474"/>
      <c r="U126" s="474">
        <f>PL6.KHthaysach!N9</f>
        <v>503430</v>
      </c>
      <c r="V126" s="474"/>
      <c r="W126" s="474"/>
      <c r="X126" s="474"/>
      <c r="Y126" s="880"/>
      <c r="Z126" s="399"/>
      <c r="AA126" s="399"/>
      <c r="AB126" s="399"/>
      <c r="AC126" s="399"/>
      <c r="AD126" s="383" t="s">
        <v>1218</v>
      </c>
    </row>
    <row r="127" spans="1:53" s="498" customFormat="1" ht="78" customHeight="1" x14ac:dyDescent="0.35">
      <c r="A127" s="425" t="s">
        <v>17</v>
      </c>
      <c r="B127" s="426" t="s">
        <v>412</v>
      </c>
      <c r="C127" s="494"/>
      <c r="D127" s="495"/>
      <c r="E127" s="496"/>
      <c r="F127" s="430">
        <f>SUM(F128:F129)</f>
        <v>19648</v>
      </c>
      <c r="G127" s="430"/>
      <c r="H127" s="430"/>
      <c r="I127" s="430">
        <f t="shared" ref="I127" si="78">SUM(I128:I129)</f>
        <v>19648</v>
      </c>
      <c r="J127" s="430"/>
      <c r="K127" s="430"/>
      <c r="L127" s="430"/>
      <c r="M127" s="430"/>
      <c r="N127" s="430"/>
      <c r="O127" s="430"/>
      <c r="P127" s="430"/>
      <c r="Q127" s="430"/>
      <c r="R127" s="884">
        <f>SUM(R128:R129)</f>
        <v>19648</v>
      </c>
      <c r="S127" s="430"/>
      <c r="T127" s="430"/>
      <c r="U127" s="430">
        <f t="shared" ref="U127" si="79">SUM(U128:U129)</f>
        <v>19648</v>
      </c>
      <c r="V127" s="430"/>
      <c r="W127" s="430"/>
      <c r="X127" s="430"/>
      <c r="Y127" s="884"/>
      <c r="Z127" s="430"/>
      <c r="AA127" s="430"/>
      <c r="AB127" s="430"/>
      <c r="AC127" s="430"/>
      <c r="AD127" s="466"/>
      <c r="AE127" s="337"/>
      <c r="AF127" s="337"/>
      <c r="AG127" s="337"/>
      <c r="AH127" s="337"/>
      <c r="AI127" s="337"/>
      <c r="AJ127" s="497"/>
      <c r="AK127" s="497"/>
      <c r="AL127" s="497"/>
      <c r="AM127" s="497"/>
      <c r="AN127" s="497"/>
      <c r="AO127" s="497"/>
      <c r="AP127" s="497"/>
      <c r="AQ127" s="497"/>
      <c r="AR127" s="497"/>
      <c r="AS127" s="497"/>
      <c r="AT127" s="497"/>
      <c r="AU127" s="497"/>
      <c r="AV127" s="497"/>
      <c r="AW127" s="497"/>
      <c r="AX127" s="497"/>
      <c r="AY127" s="497"/>
      <c r="AZ127" s="497"/>
      <c r="BA127" s="497"/>
    </row>
    <row r="128" spans="1:53" ht="83.25" customHeight="1" x14ac:dyDescent="0.35">
      <c r="A128" s="452">
        <v>1</v>
      </c>
      <c r="B128" s="411" t="s">
        <v>71</v>
      </c>
      <c r="C128" s="415" t="s">
        <v>13</v>
      </c>
      <c r="D128" s="477" t="s">
        <v>286</v>
      </c>
      <c r="E128" s="453" t="s">
        <v>100</v>
      </c>
      <c r="F128" s="416">
        <f>SUM(G128:O128)</f>
        <v>11000</v>
      </c>
      <c r="G128" s="410"/>
      <c r="H128" s="410"/>
      <c r="I128" s="410">
        <v>11000</v>
      </c>
      <c r="J128" s="410"/>
      <c r="K128" s="410"/>
      <c r="L128" s="410"/>
      <c r="M128" s="410"/>
      <c r="N128" s="410"/>
      <c r="O128" s="410"/>
      <c r="P128" s="410"/>
      <c r="Q128" s="410"/>
      <c r="R128" s="883">
        <f>SUM(S128:AA128)</f>
        <v>11000</v>
      </c>
      <c r="S128" s="410"/>
      <c r="T128" s="410"/>
      <c r="U128" s="410">
        <v>11000</v>
      </c>
      <c r="V128" s="410"/>
      <c r="W128" s="410"/>
      <c r="X128" s="410"/>
      <c r="Y128" s="881"/>
      <c r="Z128" s="410"/>
      <c r="AA128" s="410"/>
      <c r="AB128" s="410"/>
      <c r="AC128" s="410"/>
      <c r="AD128" s="409"/>
    </row>
    <row r="129" spans="1:53" ht="79.5" customHeight="1" x14ac:dyDescent="0.35">
      <c r="A129" s="453">
        <v>2</v>
      </c>
      <c r="B129" s="411" t="s">
        <v>74</v>
      </c>
      <c r="C129" s="415" t="s">
        <v>30</v>
      </c>
      <c r="D129" s="407" t="s">
        <v>233</v>
      </c>
      <c r="E129" s="453" t="s">
        <v>104</v>
      </c>
      <c r="F129" s="416">
        <f>SUM(G129:O129)</f>
        <v>8648</v>
      </c>
      <c r="G129" s="410"/>
      <c r="H129" s="410"/>
      <c r="I129" s="410">
        <v>8648</v>
      </c>
      <c r="J129" s="410"/>
      <c r="K129" s="410"/>
      <c r="L129" s="410"/>
      <c r="M129" s="410"/>
      <c r="N129" s="410"/>
      <c r="O129" s="410"/>
      <c r="P129" s="410"/>
      <c r="Q129" s="410"/>
      <c r="R129" s="883">
        <f>SUM(S129:AA129)</f>
        <v>8648</v>
      </c>
      <c r="S129" s="410"/>
      <c r="T129" s="410"/>
      <c r="U129" s="410">
        <v>8648</v>
      </c>
      <c r="V129" s="410"/>
      <c r="W129" s="410"/>
      <c r="X129" s="410"/>
      <c r="Y129" s="881"/>
      <c r="Z129" s="410"/>
      <c r="AA129" s="410"/>
      <c r="AB129" s="410"/>
      <c r="AC129" s="410"/>
      <c r="AD129" s="409"/>
    </row>
    <row r="130" spans="1:53" s="501" customFormat="1" ht="99.75" customHeight="1" x14ac:dyDescent="0.35">
      <c r="A130" s="499" t="s">
        <v>34</v>
      </c>
      <c r="B130" s="426" t="s">
        <v>411</v>
      </c>
      <c r="C130" s="500"/>
      <c r="E130" s="502"/>
      <c r="F130" s="430">
        <f>SUM(F131:F134)</f>
        <v>32000</v>
      </c>
      <c r="G130" s="430"/>
      <c r="H130" s="430"/>
      <c r="I130" s="430">
        <f t="shared" ref="I130" si="80">SUM(I131:I134)</f>
        <v>32000</v>
      </c>
      <c r="J130" s="430"/>
      <c r="K130" s="430"/>
      <c r="L130" s="430"/>
      <c r="M130" s="430"/>
      <c r="N130" s="430"/>
      <c r="O130" s="430"/>
      <c r="P130" s="430"/>
      <c r="Q130" s="430"/>
      <c r="R130" s="884">
        <f>SUM(R131:R134)</f>
        <v>29600</v>
      </c>
      <c r="S130" s="430"/>
      <c r="T130" s="430"/>
      <c r="U130" s="430">
        <f t="shared" ref="U130" si="81">SUM(U131:U134)</f>
        <v>29600</v>
      </c>
      <c r="V130" s="430"/>
      <c r="W130" s="430"/>
      <c r="X130" s="430"/>
      <c r="Y130" s="884"/>
      <c r="Z130" s="430"/>
      <c r="AA130" s="430"/>
      <c r="AB130" s="430"/>
      <c r="AC130" s="430"/>
      <c r="AD130" s="502"/>
      <c r="AE130" s="436"/>
      <c r="AF130" s="436"/>
      <c r="AG130" s="436"/>
      <c r="AH130" s="436"/>
      <c r="AI130" s="436"/>
      <c r="AJ130" s="503"/>
      <c r="AK130" s="503"/>
      <c r="AL130" s="503"/>
      <c r="AM130" s="503"/>
      <c r="AN130" s="503"/>
      <c r="AO130" s="503"/>
      <c r="AP130" s="503"/>
      <c r="AQ130" s="503"/>
      <c r="AR130" s="503"/>
      <c r="AS130" s="503"/>
      <c r="AT130" s="503"/>
      <c r="AU130" s="503"/>
      <c r="AV130" s="503"/>
      <c r="AW130" s="503"/>
      <c r="AX130" s="503"/>
      <c r="AY130" s="503"/>
      <c r="AZ130" s="503"/>
      <c r="BA130" s="503"/>
    </row>
    <row r="131" spans="1:53" s="380" customFormat="1" ht="99.75" customHeight="1" x14ac:dyDescent="0.35">
      <c r="A131" s="804">
        <v>1</v>
      </c>
      <c r="B131" s="834" t="s">
        <v>668</v>
      </c>
      <c r="C131" s="375" t="s">
        <v>13</v>
      </c>
      <c r="D131" s="835">
        <v>7726099</v>
      </c>
      <c r="E131" s="806" t="s">
        <v>104</v>
      </c>
      <c r="F131" s="546">
        <f>SUM(G131:O131)</f>
        <v>8000</v>
      </c>
      <c r="G131" s="546"/>
      <c r="H131" s="546"/>
      <c r="I131" s="546">
        <v>8000</v>
      </c>
      <c r="J131" s="546"/>
      <c r="K131" s="546"/>
      <c r="L131" s="546"/>
      <c r="M131" s="546"/>
      <c r="N131" s="546"/>
      <c r="O131" s="546"/>
      <c r="P131" s="546"/>
      <c r="Q131" s="546"/>
      <c r="R131" s="882">
        <f>SUM(S131:AA131)</f>
        <v>7100</v>
      </c>
      <c r="S131" s="546"/>
      <c r="T131" s="546"/>
      <c r="U131" s="546">
        <v>7100</v>
      </c>
      <c r="V131" s="546"/>
      <c r="W131" s="546"/>
      <c r="X131" s="546"/>
      <c r="Y131" s="882"/>
      <c r="Z131" s="546"/>
      <c r="AA131" s="546"/>
      <c r="AB131" s="546"/>
      <c r="AC131" s="546"/>
      <c r="AD131" s="376"/>
      <c r="AE131" s="379"/>
      <c r="AF131" s="379"/>
      <c r="AG131" s="379"/>
      <c r="AH131" s="379"/>
      <c r="AI131" s="379"/>
      <c r="AJ131" s="379"/>
      <c r="AK131" s="379"/>
      <c r="AL131" s="379"/>
      <c r="AM131" s="379"/>
      <c r="AN131" s="379"/>
      <c r="AO131" s="379"/>
      <c r="AP131" s="379"/>
      <c r="AQ131" s="379"/>
      <c r="AR131" s="379"/>
      <c r="AS131" s="379"/>
      <c r="AT131" s="379"/>
      <c r="AU131" s="379"/>
      <c r="AV131" s="379"/>
      <c r="AW131" s="379"/>
      <c r="AX131" s="379"/>
      <c r="AY131" s="379"/>
      <c r="AZ131" s="379"/>
      <c r="BA131" s="379"/>
    </row>
    <row r="132" spans="1:53" ht="104.25" customHeight="1" x14ac:dyDescent="0.35">
      <c r="A132" s="453">
        <v>2</v>
      </c>
      <c r="B132" s="411" t="s">
        <v>36</v>
      </c>
      <c r="C132" s="415" t="s">
        <v>30</v>
      </c>
      <c r="D132" s="477" t="s">
        <v>402</v>
      </c>
      <c r="E132" s="453" t="s">
        <v>104</v>
      </c>
      <c r="F132" s="416">
        <f>SUM(G132:O132)</f>
        <v>10000</v>
      </c>
      <c r="G132" s="410"/>
      <c r="H132" s="410"/>
      <c r="I132" s="410">
        <v>10000</v>
      </c>
      <c r="J132" s="410"/>
      <c r="K132" s="410"/>
      <c r="L132" s="410"/>
      <c r="M132" s="410"/>
      <c r="N132" s="410"/>
      <c r="O132" s="410"/>
      <c r="P132" s="410"/>
      <c r="Q132" s="410"/>
      <c r="R132" s="883">
        <f>SUM(S132:AA132)</f>
        <v>10000</v>
      </c>
      <c r="S132" s="410"/>
      <c r="T132" s="410"/>
      <c r="U132" s="410">
        <v>10000</v>
      </c>
      <c r="V132" s="410"/>
      <c r="W132" s="410"/>
      <c r="X132" s="410"/>
      <c r="Y132" s="881"/>
      <c r="Z132" s="410"/>
      <c r="AA132" s="410"/>
      <c r="AB132" s="410"/>
      <c r="AC132" s="410"/>
      <c r="AD132" s="409"/>
    </row>
    <row r="133" spans="1:53" ht="90" customHeight="1" x14ac:dyDescent="0.35">
      <c r="A133" s="452">
        <v>3</v>
      </c>
      <c r="B133" s="411" t="s">
        <v>274</v>
      </c>
      <c r="C133" s="415" t="s">
        <v>13</v>
      </c>
      <c r="D133" s="455">
        <v>7769783</v>
      </c>
      <c r="E133" s="453" t="s">
        <v>104</v>
      </c>
      <c r="F133" s="416">
        <f>SUM(G133:O133)</f>
        <v>6000</v>
      </c>
      <c r="G133" s="410"/>
      <c r="H133" s="410"/>
      <c r="I133" s="410">
        <v>6000</v>
      </c>
      <c r="J133" s="410"/>
      <c r="K133" s="410"/>
      <c r="L133" s="410"/>
      <c r="M133" s="410"/>
      <c r="N133" s="410"/>
      <c r="O133" s="410"/>
      <c r="P133" s="410"/>
      <c r="Q133" s="410"/>
      <c r="R133" s="883">
        <f>SUM(S133:AA133)</f>
        <v>6000</v>
      </c>
      <c r="S133" s="410"/>
      <c r="T133" s="410"/>
      <c r="U133" s="410">
        <v>6000</v>
      </c>
      <c r="V133" s="410"/>
      <c r="W133" s="410"/>
      <c r="X133" s="410"/>
      <c r="Y133" s="881"/>
      <c r="Z133" s="410"/>
      <c r="AA133" s="410"/>
      <c r="AB133" s="410"/>
      <c r="AC133" s="410"/>
      <c r="AD133" s="409"/>
    </row>
    <row r="134" spans="1:53" s="380" customFormat="1" ht="87.75" customHeight="1" x14ac:dyDescent="0.35">
      <c r="A134" s="806">
        <v>4</v>
      </c>
      <c r="B134" s="832" t="s">
        <v>72</v>
      </c>
      <c r="C134" s="375" t="s">
        <v>13</v>
      </c>
      <c r="D134" s="833">
        <v>7769784</v>
      </c>
      <c r="E134" s="806" t="s">
        <v>104</v>
      </c>
      <c r="F134" s="546">
        <f>SUM(G134:O134)</f>
        <v>8000</v>
      </c>
      <c r="G134" s="546"/>
      <c r="H134" s="546"/>
      <c r="I134" s="546">
        <v>8000</v>
      </c>
      <c r="J134" s="546"/>
      <c r="K134" s="546"/>
      <c r="L134" s="546"/>
      <c r="M134" s="546"/>
      <c r="N134" s="546"/>
      <c r="O134" s="546"/>
      <c r="P134" s="546"/>
      <c r="Q134" s="546"/>
      <c r="R134" s="882">
        <f>SUM(S134:AA134)</f>
        <v>6500</v>
      </c>
      <c r="S134" s="546"/>
      <c r="T134" s="546"/>
      <c r="U134" s="546">
        <v>6500</v>
      </c>
      <c r="V134" s="546"/>
      <c r="W134" s="546"/>
      <c r="X134" s="546"/>
      <c r="Y134" s="882"/>
      <c r="Z134" s="546"/>
      <c r="AA134" s="546"/>
      <c r="AB134" s="546"/>
      <c r="AC134" s="546"/>
      <c r="AD134" s="376"/>
      <c r="AE134" s="379"/>
      <c r="AF134" s="379"/>
      <c r="AG134" s="379"/>
      <c r="AH134" s="379"/>
      <c r="AI134" s="379"/>
      <c r="AJ134" s="379"/>
      <c r="AK134" s="379"/>
      <c r="AL134" s="379"/>
      <c r="AM134" s="379"/>
      <c r="AN134" s="379"/>
      <c r="AO134" s="379"/>
      <c r="AP134" s="379"/>
      <c r="AQ134" s="379"/>
      <c r="AR134" s="379"/>
      <c r="AS134" s="379"/>
      <c r="AT134" s="379"/>
      <c r="AU134" s="379"/>
      <c r="AV134" s="379"/>
      <c r="AW134" s="379"/>
      <c r="AX134" s="379"/>
      <c r="AY134" s="379"/>
      <c r="AZ134" s="379"/>
      <c r="BA134" s="379"/>
    </row>
    <row r="135" spans="1:53" s="438" customFormat="1" ht="87.75" customHeight="1" x14ac:dyDescent="0.35">
      <c r="A135" s="504" t="s">
        <v>107</v>
      </c>
      <c r="B135" s="505" t="s">
        <v>413</v>
      </c>
      <c r="C135" s="506"/>
      <c r="D135" s="507"/>
      <c r="E135" s="504"/>
      <c r="F135" s="399">
        <f>F136</f>
        <v>592</v>
      </c>
      <c r="G135" s="399"/>
      <c r="H135" s="399"/>
      <c r="I135" s="399">
        <f t="shared" ref="I135" si="82">I136</f>
        <v>592</v>
      </c>
      <c r="J135" s="399"/>
      <c r="K135" s="399"/>
      <c r="L135" s="399"/>
      <c r="M135" s="399"/>
      <c r="N135" s="399"/>
      <c r="O135" s="399"/>
      <c r="P135" s="399"/>
      <c r="Q135" s="399"/>
      <c r="R135" s="880">
        <f>R136</f>
        <v>592</v>
      </c>
      <c r="S135" s="399"/>
      <c r="T135" s="399"/>
      <c r="U135" s="399">
        <f t="shared" ref="U135" si="83">U136</f>
        <v>592</v>
      </c>
      <c r="V135" s="399"/>
      <c r="W135" s="399"/>
      <c r="X135" s="399"/>
      <c r="Y135" s="880"/>
      <c r="Z135" s="399"/>
      <c r="AA135" s="399"/>
      <c r="AB135" s="399"/>
      <c r="AC135" s="399"/>
      <c r="AD135" s="400"/>
      <c r="AE135" s="437"/>
      <c r="AF135" s="437"/>
      <c r="AG135" s="437"/>
      <c r="AH135" s="437"/>
      <c r="AI135" s="437"/>
      <c r="AJ135" s="437"/>
      <c r="AK135" s="437"/>
      <c r="AL135" s="437"/>
      <c r="AM135" s="437"/>
      <c r="AN135" s="437"/>
      <c r="AO135" s="437"/>
      <c r="AP135" s="437"/>
      <c r="AQ135" s="437"/>
      <c r="AR135" s="437"/>
      <c r="AS135" s="437"/>
      <c r="AT135" s="437"/>
      <c r="AU135" s="437"/>
      <c r="AV135" s="437"/>
      <c r="AW135" s="437"/>
      <c r="AX135" s="437"/>
      <c r="AY135" s="437"/>
      <c r="AZ135" s="437"/>
      <c r="BA135" s="437"/>
    </row>
    <row r="136" spans="1:53" ht="87.75" customHeight="1" x14ac:dyDescent="0.35">
      <c r="A136" s="453">
        <v>1</v>
      </c>
      <c r="B136" s="483" t="s">
        <v>1248</v>
      </c>
      <c r="C136" s="415"/>
      <c r="D136" s="455"/>
      <c r="E136" s="449" t="s">
        <v>104</v>
      </c>
      <c r="F136" s="416">
        <f>SUM(G136:O136)</f>
        <v>592</v>
      </c>
      <c r="G136" s="410"/>
      <c r="H136" s="410"/>
      <c r="I136" s="410">
        <v>592</v>
      </c>
      <c r="J136" s="410"/>
      <c r="K136" s="410"/>
      <c r="L136" s="410"/>
      <c r="M136" s="410"/>
      <c r="N136" s="410"/>
      <c r="O136" s="410"/>
      <c r="P136" s="410"/>
      <c r="Q136" s="410"/>
      <c r="R136" s="883">
        <f>SUM(S136:AA136)</f>
        <v>592</v>
      </c>
      <c r="S136" s="410"/>
      <c r="T136" s="410"/>
      <c r="U136" s="410">
        <v>592</v>
      </c>
      <c r="V136" s="410"/>
      <c r="W136" s="410"/>
      <c r="X136" s="410"/>
      <c r="Y136" s="881"/>
      <c r="Z136" s="410"/>
      <c r="AA136" s="410"/>
      <c r="AB136" s="410"/>
      <c r="AC136" s="410"/>
      <c r="AD136" s="409"/>
    </row>
    <row r="137" spans="1:53" ht="84" customHeight="1" x14ac:dyDescent="0.35">
      <c r="A137" s="508" t="s">
        <v>46</v>
      </c>
      <c r="B137" s="509" t="s">
        <v>735</v>
      </c>
      <c r="C137" s="415"/>
      <c r="D137" s="407"/>
      <c r="E137" s="417"/>
      <c r="F137" s="391">
        <f>F138+F143+F145</f>
        <v>113160</v>
      </c>
      <c r="G137" s="391">
        <f>G138+G143+G145</f>
        <v>24457</v>
      </c>
      <c r="H137" s="391"/>
      <c r="I137" s="391"/>
      <c r="J137" s="391"/>
      <c r="K137" s="391"/>
      <c r="L137" s="391"/>
      <c r="M137" s="391">
        <f t="shared" ref="M137" si="84">M138+M143+M145</f>
        <v>703</v>
      </c>
      <c r="N137" s="391">
        <f t="shared" ref="N137" si="85">N138+N143+N145</f>
        <v>88000</v>
      </c>
      <c r="O137" s="391"/>
      <c r="P137" s="391"/>
      <c r="Q137" s="391"/>
      <c r="R137" s="879">
        <f>R138+R143+R145</f>
        <v>113160</v>
      </c>
      <c r="S137" s="391">
        <f>S138+S143+S145</f>
        <v>24457</v>
      </c>
      <c r="T137" s="391"/>
      <c r="U137" s="391"/>
      <c r="V137" s="391"/>
      <c r="W137" s="391"/>
      <c r="X137" s="391"/>
      <c r="Y137" s="879">
        <f t="shared" ref="Y137:Z137" si="86">Y138+Y143+Y145</f>
        <v>703</v>
      </c>
      <c r="Z137" s="391">
        <f t="shared" si="86"/>
        <v>88000</v>
      </c>
      <c r="AA137" s="391"/>
      <c r="AB137" s="391"/>
      <c r="AC137" s="391"/>
      <c r="AD137" s="417"/>
    </row>
    <row r="138" spans="1:53" ht="65.099999999999994" customHeight="1" x14ac:dyDescent="0.35">
      <c r="A138" s="499" t="s">
        <v>17</v>
      </c>
      <c r="B138" s="505" t="s">
        <v>494</v>
      </c>
      <c r="C138" s="415"/>
      <c r="D138" s="417"/>
      <c r="E138" s="417"/>
      <c r="F138" s="510">
        <f>SUM(F139:F142)</f>
        <v>13160</v>
      </c>
      <c r="G138" s="510">
        <f>SUM(G139:G142)</f>
        <v>12457</v>
      </c>
      <c r="H138" s="510"/>
      <c r="I138" s="510"/>
      <c r="J138" s="510"/>
      <c r="K138" s="510"/>
      <c r="L138" s="510"/>
      <c r="M138" s="510">
        <f t="shared" ref="M138" si="87">SUM(M139:M142)</f>
        <v>703</v>
      </c>
      <c r="N138" s="410"/>
      <c r="O138" s="410"/>
      <c r="P138" s="410"/>
      <c r="Q138" s="410"/>
      <c r="R138" s="894">
        <f>SUM(R139:R142)</f>
        <v>13160</v>
      </c>
      <c r="S138" s="510">
        <f>SUM(S139:S142)</f>
        <v>12457</v>
      </c>
      <c r="T138" s="510"/>
      <c r="U138" s="510"/>
      <c r="V138" s="510"/>
      <c r="W138" s="510"/>
      <c r="X138" s="510"/>
      <c r="Y138" s="894">
        <f t="shared" ref="Y138" si="88">SUM(Y139:Y142)</f>
        <v>703</v>
      </c>
      <c r="Z138" s="410"/>
      <c r="AA138" s="410"/>
      <c r="AB138" s="410"/>
      <c r="AC138" s="410"/>
      <c r="AD138" s="417"/>
    </row>
    <row r="139" spans="1:53" ht="93" customHeight="1" x14ac:dyDescent="0.35">
      <c r="A139" s="414" t="s">
        <v>18</v>
      </c>
      <c r="B139" s="511" t="s">
        <v>40</v>
      </c>
      <c r="C139" s="415" t="s">
        <v>30</v>
      </c>
      <c r="D139" s="407" t="s">
        <v>504</v>
      </c>
      <c r="E139" s="453" t="s">
        <v>104</v>
      </c>
      <c r="F139" s="416">
        <f>SUM(G139:O139)</f>
        <v>4757</v>
      </c>
      <c r="G139" s="416">
        <v>4757</v>
      </c>
      <c r="H139" s="410"/>
      <c r="I139" s="410"/>
      <c r="J139" s="410"/>
      <c r="K139" s="410"/>
      <c r="L139" s="410"/>
      <c r="M139" s="410"/>
      <c r="N139" s="410"/>
      <c r="O139" s="410"/>
      <c r="P139" s="410"/>
      <c r="Q139" s="410"/>
      <c r="R139" s="883">
        <f>SUM(S139:AA139)</f>
        <v>4757</v>
      </c>
      <c r="S139" s="416">
        <v>4757</v>
      </c>
      <c r="T139" s="410"/>
      <c r="U139" s="410"/>
      <c r="V139" s="410"/>
      <c r="W139" s="410"/>
      <c r="X139" s="410"/>
      <c r="Y139" s="881"/>
      <c r="Z139" s="410"/>
      <c r="AA139" s="410"/>
      <c r="AB139" s="410"/>
      <c r="AC139" s="410"/>
      <c r="AD139" s="417"/>
    </row>
    <row r="140" spans="1:53" ht="93" customHeight="1" x14ac:dyDescent="0.35">
      <c r="A140" s="414" t="s">
        <v>39</v>
      </c>
      <c r="B140" s="443" t="s">
        <v>1257</v>
      </c>
      <c r="C140" s="415"/>
      <c r="D140" s="455"/>
      <c r="E140" s="407" t="s">
        <v>1222</v>
      </c>
      <c r="F140" s="416">
        <f>SUM(G140:O140)</f>
        <v>82</v>
      </c>
      <c r="G140" s="416"/>
      <c r="H140" s="410"/>
      <c r="I140" s="410"/>
      <c r="J140" s="410"/>
      <c r="K140" s="410"/>
      <c r="L140" s="410"/>
      <c r="M140" s="855">
        <v>82</v>
      </c>
      <c r="N140" s="410"/>
      <c r="O140" s="410"/>
      <c r="P140" s="410"/>
      <c r="Q140" s="410"/>
      <c r="R140" s="883">
        <f>SUM(S140:AA140)</f>
        <v>82</v>
      </c>
      <c r="S140" s="416"/>
      <c r="T140" s="410"/>
      <c r="U140" s="410"/>
      <c r="V140" s="410"/>
      <c r="W140" s="410"/>
      <c r="X140" s="410"/>
      <c r="Y140" s="895">
        <v>82</v>
      </c>
      <c r="Z140" s="410"/>
      <c r="AA140" s="410"/>
      <c r="AB140" s="410"/>
      <c r="AC140" s="410"/>
      <c r="AD140" s="417"/>
    </row>
    <row r="141" spans="1:53" ht="93" customHeight="1" x14ac:dyDescent="0.35">
      <c r="A141" s="414" t="s">
        <v>21</v>
      </c>
      <c r="B141" s="454" t="s">
        <v>1258</v>
      </c>
      <c r="C141" s="415"/>
      <c r="D141" s="444">
        <v>7890094</v>
      </c>
      <c r="E141" s="407" t="s">
        <v>1259</v>
      </c>
      <c r="F141" s="416">
        <f>SUM(G141:O141)</f>
        <v>621</v>
      </c>
      <c r="G141" s="416"/>
      <c r="H141" s="410"/>
      <c r="I141" s="410"/>
      <c r="J141" s="410"/>
      <c r="K141" s="410"/>
      <c r="L141" s="410"/>
      <c r="M141" s="855">
        <v>621</v>
      </c>
      <c r="N141" s="410"/>
      <c r="O141" s="410"/>
      <c r="P141" s="410"/>
      <c r="Q141" s="410"/>
      <c r="R141" s="883">
        <f>SUM(S141:AA141)</f>
        <v>621</v>
      </c>
      <c r="S141" s="416"/>
      <c r="T141" s="410"/>
      <c r="U141" s="410"/>
      <c r="V141" s="410"/>
      <c r="W141" s="410"/>
      <c r="X141" s="410"/>
      <c r="Y141" s="895">
        <v>621</v>
      </c>
      <c r="Z141" s="410"/>
      <c r="AA141" s="410"/>
      <c r="AB141" s="410"/>
      <c r="AC141" s="410"/>
      <c r="AD141" s="417"/>
    </row>
    <row r="142" spans="1:53" ht="93" customHeight="1" x14ac:dyDescent="0.35">
      <c r="A142" s="414" t="s">
        <v>368</v>
      </c>
      <c r="B142" s="511" t="s">
        <v>868</v>
      </c>
      <c r="C142" s="415" t="s">
        <v>30</v>
      </c>
      <c r="D142" s="407" t="s">
        <v>504</v>
      </c>
      <c r="E142" s="453" t="s">
        <v>1222</v>
      </c>
      <c r="F142" s="416">
        <f>SUM(G142:O142)</f>
        <v>7700</v>
      </c>
      <c r="G142" s="416">
        <v>7700</v>
      </c>
      <c r="H142" s="410"/>
      <c r="I142" s="410"/>
      <c r="J142" s="410"/>
      <c r="K142" s="410"/>
      <c r="L142" s="410"/>
      <c r="M142" s="410"/>
      <c r="N142" s="410"/>
      <c r="O142" s="410"/>
      <c r="P142" s="410"/>
      <c r="Q142" s="410"/>
      <c r="R142" s="883">
        <f>SUM(S142:AA142)</f>
        <v>7700</v>
      </c>
      <c r="S142" s="416">
        <v>7700</v>
      </c>
      <c r="T142" s="410"/>
      <c r="U142" s="410"/>
      <c r="V142" s="410"/>
      <c r="W142" s="410"/>
      <c r="X142" s="410"/>
      <c r="Y142" s="881"/>
      <c r="Z142" s="410"/>
      <c r="AA142" s="410"/>
      <c r="AB142" s="410"/>
      <c r="AC142" s="410"/>
      <c r="AD142" s="417"/>
    </row>
    <row r="143" spans="1:53" ht="93" customHeight="1" x14ac:dyDescent="0.35">
      <c r="A143" s="499" t="s">
        <v>34</v>
      </c>
      <c r="B143" s="426" t="s">
        <v>411</v>
      </c>
      <c r="C143" s="415"/>
      <c r="D143" s="407"/>
      <c r="E143" s="453"/>
      <c r="F143" s="510">
        <f>F144</f>
        <v>88000</v>
      </c>
      <c r="G143" s="510"/>
      <c r="H143" s="510"/>
      <c r="I143" s="510"/>
      <c r="J143" s="510"/>
      <c r="K143" s="510"/>
      <c r="L143" s="510"/>
      <c r="M143" s="510"/>
      <c r="N143" s="510">
        <f t="shared" ref="N143" si="89">N144</f>
        <v>88000</v>
      </c>
      <c r="O143" s="510"/>
      <c r="P143" s="510"/>
      <c r="Q143" s="510"/>
      <c r="R143" s="894">
        <f>R144</f>
        <v>88000</v>
      </c>
      <c r="S143" s="510"/>
      <c r="T143" s="510"/>
      <c r="U143" s="510"/>
      <c r="V143" s="510"/>
      <c r="W143" s="510"/>
      <c r="X143" s="510"/>
      <c r="Y143" s="894"/>
      <c r="Z143" s="510">
        <f t="shared" ref="Z143" si="90">Z144</f>
        <v>88000</v>
      </c>
      <c r="AA143" s="510"/>
      <c r="AB143" s="510"/>
      <c r="AC143" s="510"/>
      <c r="AD143" s="417"/>
    </row>
    <row r="144" spans="1:53" ht="93" customHeight="1" x14ac:dyDescent="0.35">
      <c r="A144" s="414" t="s">
        <v>18</v>
      </c>
      <c r="B144" s="511" t="s">
        <v>652</v>
      </c>
      <c r="C144" s="415" t="s">
        <v>13</v>
      </c>
      <c r="D144" s="407" t="s">
        <v>737</v>
      </c>
      <c r="E144" s="453" t="s">
        <v>104</v>
      </c>
      <c r="F144" s="416">
        <f>SUM(G144:O144)</f>
        <v>88000</v>
      </c>
      <c r="G144" s="416"/>
      <c r="H144" s="410"/>
      <c r="I144" s="410"/>
      <c r="J144" s="410"/>
      <c r="K144" s="410"/>
      <c r="L144" s="410"/>
      <c r="M144" s="410"/>
      <c r="N144" s="410">
        <v>88000</v>
      </c>
      <c r="O144" s="410"/>
      <c r="P144" s="410"/>
      <c r="Q144" s="410"/>
      <c r="R144" s="883">
        <f>SUM(S144:AA144)</f>
        <v>88000</v>
      </c>
      <c r="S144" s="416"/>
      <c r="T144" s="410"/>
      <c r="U144" s="410"/>
      <c r="V144" s="410"/>
      <c r="W144" s="410"/>
      <c r="X144" s="410"/>
      <c r="Y144" s="881"/>
      <c r="Z144" s="410">
        <v>88000</v>
      </c>
      <c r="AA144" s="410"/>
      <c r="AB144" s="410"/>
      <c r="AC144" s="410"/>
      <c r="AD144" s="834" t="s">
        <v>1359</v>
      </c>
    </row>
    <row r="145" spans="1:53" ht="65.099999999999994" customHeight="1" x14ac:dyDescent="0.35">
      <c r="A145" s="499" t="s">
        <v>107</v>
      </c>
      <c r="B145" s="505" t="s">
        <v>413</v>
      </c>
      <c r="C145" s="415"/>
      <c r="D145" s="417"/>
      <c r="E145" s="453"/>
      <c r="F145" s="510">
        <f>SUM(F146:F149)</f>
        <v>12000</v>
      </c>
      <c r="G145" s="510">
        <f>SUM(G146:G149)</f>
        <v>12000</v>
      </c>
      <c r="H145" s="410"/>
      <c r="I145" s="410"/>
      <c r="J145" s="410"/>
      <c r="K145" s="410"/>
      <c r="L145" s="410"/>
      <c r="M145" s="410"/>
      <c r="N145" s="410"/>
      <c r="O145" s="410"/>
      <c r="P145" s="410"/>
      <c r="Q145" s="410"/>
      <c r="R145" s="894">
        <f>SUM(R146:R149)</f>
        <v>12000</v>
      </c>
      <c r="S145" s="510">
        <f>SUM(S146:S149)</f>
        <v>12000</v>
      </c>
      <c r="T145" s="410"/>
      <c r="U145" s="410"/>
      <c r="V145" s="410"/>
      <c r="W145" s="410"/>
      <c r="X145" s="410"/>
      <c r="Y145" s="881"/>
      <c r="Z145" s="410"/>
      <c r="AA145" s="410"/>
      <c r="AB145" s="410"/>
      <c r="AC145" s="410"/>
      <c r="AD145" s="417"/>
    </row>
    <row r="146" spans="1:53" ht="89.25" customHeight="1" x14ac:dyDescent="0.35">
      <c r="A146" s="414" t="s">
        <v>18</v>
      </c>
      <c r="B146" s="511" t="s">
        <v>468</v>
      </c>
      <c r="C146" s="406" t="s">
        <v>30</v>
      </c>
      <c r="D146" s="417"/>
      <c r="E146" s="453" t="s">
        <v>104</v>
      </c>
      <c r="F146" s="416">
        <f>SUM(G146:O146)</f>
        <v>3000</v>
      </c>
      <c r="G146" s="416">
        <v>3000</v>
      </c>
      <c r="H146" s="410"/>
      <c r="I146" s="410"/>
      <c r="J146" s="410"/>
      <c r="K146" s="410"/>
      <c r="L146" s="410"/>
      <c r="M146" s="410"/>
      <c r="N146" s="410"/>
      <c r="O146" s="410"/>
      <c r="P146" s="410"/>
      <c r="Q146" s="410"/>
      <c r="R146" s="883">
        <f>SUM(S146:AA146)</f>
        <v>3000</v>
      </c>
      <c r="S146" s="416">
        <v>3000</v>
      </c>
      <c r="T146" s="410"/>
      <c r="U146" s="410"/>
      <c r="V146" s="410"/>
      <c r="W146" s="410"/>
      <c r="X146" s="410"/>
      <c r="Y146" s="881"/>
      <c r="Z146" s="410"/>
      <c r="AA146" s="410"/>
      <c r="AB146" s="410"/>
      <c r="AC146" s="410"/>
      <c r="AD146" s="417"/>
    </row>
    <row r="147" spans="1:53" ht="81.75" customHeight="1" x14ac:dyDescent="0.35">
      <c r="A147" s="414" t="s">
        <v>39</v>
      </c>
      <c r="B147" s="511" t="s">
        <v>497</v>
      </c>
      <c r="C147" s="406" t="s">
        <v>30</v>
      </c>
      <c r="D147" s="417"/>
      <c r="E147" s="453" t="s">
        <v>663</v>
      </c>
      <c r="F147" s="416">
        <f>SUM(G147:O147)</f>
        <v>3000</v>
      </c>
      <c r="G147" s="416">
        <v>3000</v>
      </c>
      <c r="H147" s="410"/>
      <c r="I147" s="410"/>
      <c r="J147" s="410"/>
      <c r="K147" s="410"/>
      <c r="L147" s="410"/>
      <c r="M147" s="410"/>
      <c r="N147" s="410"/>
      <c r="O147" s="410"/>
      <c r="P147" s="410"/>
      <c r="Q147" s="410"/>
      <c r="R147" s="883">
        <f>SUM(S147:AA147)</f>
        <v>3000</v>
      </c>
      <c r="S147" s="416">
        <v>3000</v>
      </c>
      <c r="T147" s="410"/>
      <c r="U147" s="410"/>
      <c r="V147" s="410"/>
      <c r="W147" s="410"/>
      <c r="X147" s="410"/>
      <c r="Y147" s="881"/>
      <c r="Z147" s="410"/>
      <c r="AA147" s="410"/>
      <c r="AB147" s="410"/>
      <c r="AC147" s="410"/>
      <c r="AD147" s="417"/>
    </row>
    <row r="148" spans="1:53" ht="88.5" customHeight="1" x14ac:dyDescent="0.35">
      <c r="A148" s="414" t="s">
        <v>21</v>
      </c>
      <c r="B148" s="511" t="s">
        <v>772</v>
      </c>
      <c r="C148" s="406" t="s">
        <v>30</v>
      </c>
      <c r="D148" s="417"/>
      <c r="E148" s="453" t="s">
        <v>663</v>
      </c>
      <c r="F148" s="416">
        <f>SUM(G148:O148)</f>
        <v>3000</v>
      </c>
      <c r="G148" s="416">
        <v>3000</v>
      </c>
      <c r="H148" s="410"/>
      <c r="I148" s="410"/>
      <c r="J148" s="410"/>
      <c r="K148" s="410"/>
      <c r="L148" s="410"/>
      <c r="M148" s="410"/>
      <c r="N148" s="410"/>
      <c r="O148" s="410"/>
      <c r="P148" s="410"/>
      <c r="Q148" s="410"/>
      <c r="R148" s="883">
        <f>SUM(S148:AA148)</f>
        <v>3000</v>
      </c>
      <c r="S148" s="416">
        <v>3000</v>
      </c>
      <c r="T148" s="410"/>
      <c r="U148" s="410"/>
      <c r="V148" s="410"/>
      <c r="W148" s="410"/>
      <c r="X148" s="410"/>
      <c r="Y148" s="881"/>
      <c r="Z148" s="410"/>
      <c r="AA148" s="410"/>
      <c r="AB148" s="410"/>
      <c r="AC148" s="410"/>
      <c r="AD148" s="417"/>
    </row>
    <row r="149" spans="1:53" ht="88.5" customHeight="1" x14ac:dyDescent="0.35">
      <c r="A149" s="414" t="s">
        <v>368</v>
      </c>
      <c r="B149" s="411" t="s">
        <v>498</v>
      </c>
      <c r="C149" s="406" t="s">
        <v>30</v>
      </c>
      <c r="D149" s="459"/>
      <c r="E149" s="453" t="s">
        <v>665</v>
      </c>
      <c r="F149" s="416">
        <f>SUM(G149:O149)</f>
        <v>3000</v>
      </c>
      <c r="G149" s="416">
        <v>3000</v>
      </c>
      <c r="H149" s="458"/>
      <c r="I149" s="458"/>
      <c r="J149" s="458"/>
      <c r="K149" s="458"/>
      <c r="L149" s="458"/>
      <c r="M149" s="458"/>
      <c r="N149" s="458"/>
      <c r="O149" s="458"/>
      <c r="P149" s="458"/>
      <c r="Q149" s="458"/>
      <c r="R149" s="883">
        <f>SUM(S149:AA149)</f>
        <v>3000</v>
      </c>
      <c r="S149" s="416">
        <v>3000</v>
      </c>
      <c r="T149" s="458"/>
      <c r="U149" s="458"/>
      <c r="V149" s="458"/>
      <c r="W149" s="458"/>
      <c r="X149" s="458"/>
      <c r="Y149" s="888"/>
      <c r="Z149" s="458"/>
      <c r="AA149" s="458"/>
      <c r="AB149" s="458"/>
      <c r="AC149" s="458"/>
      <c r="AD149" s="512"/>
    </row>
    <row r="150" spans="1:53" s="424" customFormat="1" ht="80.25" customHeight="1" x14ac:dyDescent="0.35">
      <c r="A150" s="508" t="s">
        <v>48</v>
      </c>
      <c r="B150" s="509" t="s">
        <v>736</v>
      </c>
      <c r="C150" s="513"/>
      <c r="D150" s="392"/>
      <c r="E150" s="392"/>
      <c r="F150" s="514">
        <f>F151+F156+F153</f>
        <v>23676</v>
      </c>
      <c r="G150" s="514">
        <f t="shared" ref="G150:M150" si="91">G151+G156+G153</f>
        <v>16143</v>
      </c>
      <c r="H150" s="514"/>
      <c r="I150" s="514"/>
      <c r="J150" s="514"/>
      <c r="K150" s="514"/>
      <c r="L150" s="514"/>
      <c r="M150" s="514">
        <f t="shared" si="91"/>
        <v>7533</v>
      </c>
      <c r="N150" s="514"/>
      <c r="O150" s="514"/>
      <c r="P150" s="514"/>
      <c r="Q150" s="514"/>
      <c r="R150" s="896">
        <f>R151+R156+R153</f>
        <v>23216</v>
      </c>
      <c r="S150" s="514">
        <f t="shared" ref="S150" si="92">S151+S156+S153</f>
        <v>16143</v>
      </c>
      <c r="T150" s="514"/>
      <c r="U150" s="514"/>
      <c r="V150" s="514"/>
      <c r="W150" s="514"/>
      <c r="X150" s="514"/>
      <c r="Y150" s="896">
        <f t="shared" ref="Y150" si="93">Y151+Y156+Y153</f>
        <v>7073</v>
      </c>
      <c r="Z150" s="514"/>
      <c r="AA150" s="514"/>
      <c r="AB150" s="514"/>
      <c r="AC150" s="514"/>
      <c r="AD150" s="417"/>
      <c r="AE150" s="337"/>
      <c r="AF150" s="337"/>
      <c r="AG150" s="337"/>
      <c r="AH150" s="337"/>
      <c r="AI150" s="337"/>
      <c r="AJ150" s="423"/>
      <c r="AK150" s="423"/>
      <c r="AL150" s="423"/>
      <c r="AM150" s="423"/>
      <c r="AN150" s="423"/>
      <c r="AO150" s="423"/>
      <c r="AP150" s="423"/>
      <c r="AQ150" s="423"/>
      <c r="AR150" s="423"/>
      <c r="AS150" s="423"/>
      <c r="AT150" s="423"/>
      <c r="AU150" s="423"/>
      <c r="AV150" s="423"/>
      <c r="AW150" s="423"/>
      <c r="AX150" s="423"/>
      <c r="AY150" s="423"/>
      <c r="AZ150" s="423"/>
      <c r="BA150" s="423"/>
    </row>
    <row r="151" spans="1:53" s="438" customFormat="1" ht="65.099999999999994" customHeight="1" x14ac:dyDescent="0.35">
      <c r="A151" s="515" t="s">
        <v>17</v>
      </c>
      <c r="B151" s="505" t="s">
        <v>667</v>
      </c>
      <c r="C151" s="506"/>
      <c r="D151" s="505"/>
      <c r="E151" s="505"/>
      <c r="F151" s="510">
        <f>SUM(F152)</f>
        <v>3853</v>
      </c>
      <c r="G151" s="510"/>
      <c r="H151" s="399"/>
      <c r="I151" s="399"/>
      <c r="J151" s="399"/>
      <c r="K151" s="399"/>
      <c r="L151" s="399"/>
      <c r="M151" s="399">
        <f t="shared" ref="M151" si="94">SUM(M152)</f>
        <v>3853</v>
      </c>
      <c r="N151" s="399"/>
      <c r="O151" s="399"/>
      <c r="P151" s="399"/>
      <c r="Q151" s="399"/>
      <c r="R151" s="894">
        <f>SUM(R152)</f>
        <v>3853</v>
      </c>
      <c r="S151" s="510"/>
      <c r="T151" s="399"/>
      <c r="U151" s="399"/>
      <c r="V151" s="399"/>
      <c r="W151" s="399"/>
      <c r="X151" s="399"/>
      <c r="Y151" s="880">
        <f t="shared" ref="Y151" si="95">SUM(Y152)</f>
        <v>3853</v>
      </c>
      <c r="Z151" s="399"/>
      <c r="AA151" s="399"/>
      <c r="AB151" s="399"/>
      <c r="AC151" s="399"/>
      <c r="AD151" s="400"/>
      <c r="AE151" s="437"/>
      <c r="AF151" s="437"/>
      <c r="AG151" s="437"/>
      <c r="AH151" s="437"/>
      <c r="AI151" s="437"/>
      <c r="AJ151" s="437"/>
      <c r="AK151" s="437"/>
      <c r="AL151" s="437"/>
      <c r="AM151" s="437"/>
      <c r="AN151" s="437"/>
      <c r="AO151" s="437"/>
      <c r="AP151" s="437"/>
      <c r="AQ151" s="437"/>
      <c r="AR151" s="437"/>
      <c r="AS151" s="437"/>
      <c r="AT151" s="437"/>
      <c r="AU151" s="437"/>
      <c r="AV151" s="437"/>
      <c r="AW151" s="437"/>
      <c r="AX151" s="437"/>
      <c r="AY151" s="437"/>
      <c r="AZ151" s="437"/>
      <c r="BA151" s="437"/>
    </row>
    <row r="152" spans="1:53" ht="77.25" customHeight="1" x14ac:dyDescent="0.35">
      <c r="A152" s="516">
        <v>1</v>
      </c>
      <c r="B152" s="482" t="s">
        <v>765</v>
      </c>
      <c r="C152" s="406" t="s">
        <v>30</v>
      </c>
      <c r="D152" s="409"/>
      <c r="E152" s="453" t="s">
        <v>766</v>
      </c>
      <c r="F152" s="517">
        <f>SUM(G152:O152)</f>
        <v>3853</v>
      </c>
      <c r="G152" s="416"/>
      <c r="H152" s="410"/>
      <c r="I152" s="410"/>
      <c r="J152" s="410"/>
      <c r="K152" s="410"/>
      <c r="L152" s="410"/>
      <c r="M152" s="410">
        <v>3853</v>
      </c>
      <c r="N152" s="410"/>
      <c r="O152" s="410"/>
      <c r="P152" s="410"/>
      <c r="Q152" s="410"/>
      <c r="R152" s="959">
        <f>SUM(S152:AA152)</f>
        <v>3853</v>
      </c>
      <c r="S152" s="416"/>
      <c r="T152" s="410"/>
      <c r="U152" s="410"/>
      <c r="V152" s="410"/>
      <c r="W152" s="410"/>
      <c r="X152" s="410"/>
      <c r="Y152" s="881">
        <v>3853</v>
      </c>
      <c r="Z152" s="410"/>
      <c r="AA152" s="410"/>
      <c r="AB152" s="410"/>
      <c r="AC152" s="410"/>
      <c r="AD152" s="918" t="s">
        <v>666</v>
      </c>
    </row>
    <row r="153" spans="1:53" ht="93" customHeight="1" x14ac:dyDescent="0.35">
      <c r="A153" s="499" t="s">
        <v>34</v>
      </c>
      <c r="B153" s="426" t="s">
        <v>412</v>
      </c>
      <c r="C153" s="415"/>
      <c r="D153" s="407"/>
      <c r="E153" s="453"/>
      <c r="F153" s="510">
        <f>SUM(F154:F155)</f>
        <v>6680</v>
      </c>
      <c r="G153" s="510">
        <f t="shared" ref="G153:M153" si="96">SUM(G154:G155)</f>
        <v>4000</v>
      </c>
      <c r="H153" s="510"/>
      <c r="I153" s="510"/>
      <c r="J153" s="510"/>
      <c r="K153" s="510"/>
      <c r="L153" s="510"/>
      <c r="M153" s="510">
        <f t="shared" si="96"/>
        <v>2680</v>
      </c>
      <c r="N153" s="510"/>
      <c r="O153" s="510"/>
      <c r="P153" s="510"/>
      <c r="Q153" s="510"/>
      <c r="R153" s="894">
        <f>SUM(R154:R155)</f>
        <v>6680</v>
      </c>
      <c r="S153" s="510">
        <f t="shared" ref="S153:Y153" si="97">SUM(S154:S155)</f>
        <v>4000</v>
      </c>
      <c r="T153" s="510"/>
      <c r="U153" s="510"/>
      <c r="V153" s="510"/>
      <c r="W153" s="510"/>
      <c r="X153" s="510"/>
      <c r="Y153" s="894">
        <f t="shared" si="97"/>
        <v>2680</v>
      </c>
      <c r="Z153" s="510"/>
      <c r="AA153" s="510"/>
      <c r="AB153" s="510"/>
      <c r="AC153" s="510"/>
      <c r="AD153" s="417"/>
    </row>
    <row r="154" spans="1:53" s="522" customFormat="1" ht="82.5" customHeight="1" x14ac:dyDescent="0.35">
      <c r="A154" s="453">
        <v>1</v>
      </c>
      <c r="B154" s="511" t="s">
        <v>857</v>
      </c>
      <c r="C154" s="415" t="s">
        <v>30</v>
      </c>
      <c r="D154" s="417"/>
      <c r="E154" s="453" t="s">
        <v>500</v>
      </c>
      <c r="F154" s="517">
        <f>SUM(G154:M154)</f>
        <v>4000</v>
      </c>
      <c r="G154" s="416">
        <v>4000</v>
      </c>
      <c r="H154" s="518"/>
      <c r="I154" s="519"/>
      <c r="J154" s="519"/>
      <c r="K154" s="519"/>
      <c r="L154" s="519"/>
      <c r="M154" s="519"/>
      <c r="N154" s="519"/>
      <c r="O154" s="519"/>
      <c r="P154" s="519"/>
      <c r="Q154" s="519"/>
      <c r="R154" s="959">
        <f>SUM(S154:Y154)</f>
        <v>4000</v>
      </c>
      <c r="S154" s="416">
        <v>4000</v>
      </c>
      <c r="T154" s="518"/>
      <c r="U154" s="519"/>
      <c r="V154" s="519"/>
      <c r="W154" s="519"/>
      <c r="X154" s="519"/>
      <c r="Y154" s="897"/>
      <c r="Z154" s="519"/>
      <c r="AA154" s="519"/>
      <c r="AB154" s="519"/>
      <c r="AC154" s="519"/>
      <c r="AD154" s="520"/>
      <c r="AE154" s="401"/>
      <c r="AF154" s="401"/>
      <c r="AG154" s="401"/>
      <c r="AH154" s="401"/>
      <c r="AI154" s="401"/>
      <c r="AJ154" s="521"/>
      <c r="AK154" s="521"/>
      <c r="AL154" s="521"/>
      <c r="AM154" s="521"/>
      <c r="AN154" s="521"/>
      <c r="AO154" s="521"/>
      <c r="AP154" s="521"/>
      <c r="AQ154" s="521"/>
      <c r="AR154" s="521"/>
      <c r="AS154" s="521"/>
      <c r="AT154" s="521"/>
      <c r="AU154" s="521"/>
      <c r="AV154" s="521"/>
      <c r="AW154" s="521"/>
      <c r="AX154" s="521"/>
      <c r="AY154" s="521"/>
      <c r="AZ154" s="521"/>
      <c r="BA154" s="521"/>
    </row>
    <row r="155" spans="1:53" s="857" customFormat="1" ht="82.5" customHeight="1" x14ac:dyDescent="0.35">
      <c r="A155" s="453">
        <v>2</v>
      </c>
      <c r="B155" s="443" t="s">
        <v>1262</v>
      </c>
      <c r="C155" s="406"/>
      <c r="D155" s="409"/>
      <c r="E155" s="453" t="s">
        <v>1263</v>
      </c>
      <c r="F155" s="517">
        <f>SUM(G155:M155)</f>
        <v>2680</v>
      </c>
      <c r="G155" s="416"/>
      <c r="H155" s="853"/>
      <c r="I155" s="854"/>
      <c r="J155" s="854"/>
      <c r="K155" s="854"/>
      <c r="L155" s="854"/>
      <c r="M155" s="855">
        <v>2680</v>
      </c>
      <c r="N155" s="854"/>
      <c r="O155" s="854"/>
      <c r="P155" s="854"/>
      <c r="Q155" s="854"/>
      <c r="R155" s="959">
        <f>SUM(S155:Y155)</f>
        <v>2680</v>
      </c>
      <c r="S155" s="416"/>
      <c r="T155" s="853"/>
      <c r="U155" s="854"/>
      <c r="V155" s="854"/>
      <c r="W155" s="854"/>
      <c r="X155" s="854"/>
      <c r="Y155" s="895">
        <v>2680</v>
      </c>
      <c r="Z155" s="854"/>
      <c r="AA155" s="854"/>
      <c r="AB155" s="854"/>
      <c r="AC155" s="854"/>
      <c r="AD155" s="520"/>
      <c r="AE155" s="856"/>
      <c r="AF155" s="856"/>
      <c r="AG155" s="856"/>
      <c r="AH155" s="856"/>
      <c r="AI155" s="856"/>
      <c r="AJ155" s="856"/>
      <c r="AK155" s="856"/>
      <c r="AL155" s="856"/>
      <c r="AM155" s="856"/>
      <c r="AN155" s="856"/>
      <c r="AO155" s="856"/>
      <c r="AP155" s="856"/>
      <c r="AQ155" s="856"/>
      <c r="AR155" s="856"/>
      <c r="AS155" s="856"/>
      <c r="AT155" s="856"/>
      <c r="AU155" s="856"/>
      <c r="AV155" s="856"/>
      <c r="AW155" s="856"/>
      <c r="AX155" s="856"/>
      <c r="AY155" s="856"/>
      <c r="AZ155" s="856"/>
      <c r="BA155" s="856"/>
    </row>
    <row r="156" spans="1:53" ht="65.099999999999994" customHeight="1" x14ac:dyDescent="0.35">
      <c r="A156" s="523" t="s">
        <v>107</v>
      </c>
      <c r="B156" s="505" t="s">
        <v>413</v>
      </c>
      <c r="C156" s="415"/>
      <c r="D156" s="505"/>
      <c r="E156" s="505"/>
      <c r="F156" s="510">
        <f t="shared" ref="F156:M156" si="98">SUM(F157:F160)</f>
        <v>13143</v>
      </c>
      <c r="G156" s="510">
        <f t="shared" si="98"/>
        <v>12143</v>
      </c>
      <c r="H156" s="510"/>
      <c r="I156" s="510"/>
      <c r="J156" s="510"/>
      <c r="K156" s="510"/>
      <c r="L156" s="510"/>
      <c r="M156" s="510">
        <f t="shared" si="98"/>
        <v>1000</v>
      </c>
      <c r="N156" s="410"/>
      <c r="O156" s="410"/>
      <c r="P156" s="410"/>
      <c r="Q156" s="410"/>
      <c r="R156" s="894">
        <f t="shared" ref="R156:Y156" si="99">SUM(R157:R160)</f>
        <v>12683</v>
      </c>
      <c r="S156" s="510">
        <f t="shared" si="99"/>
        <v>12143</v>
      </c>
      <c r="T156" s="510"/>
      <c r="U156" s="510"/>
      <c r="V156" s="510"/>
      <c r="W156" s="510"/>
      <c r="X156" s="510"/>
      <c r="Y156" s="894">
        <f t="shared" si="99"/>
        <v>540</v>
      </c>
      <c r="Z156" s="410"/>
      <c r="AA156" s="410"/>
      <c r="AB156" s="410"/>
      <c r="AC156" s="410"/>
      <c r="AD156" s="417"/>
    </row>
    <row r="157" spans="1:53" ht="104.25" customHeight="1" x14ac:dyDescent="0.35">
      <c r="A157" s="453">
        <v>1</v>
      </c>
      <c r="B157" s="511" t="s">
        <v>773</v>
      </c>
      <c r="C157" s="415" t="s">
        <v>30</v>
      </c>
      <c r="D157" s="417"/>
      <c r="E157" s="453" t="s">
        <v>766</v>
      </c>
      <c r="F157" s="517">
        <f>G157</f>
        <v>9143</v>
      </c>
      <c r="G157" s="416">
        <v>9143</v>
      </c>
      <c r="H157" s="410"/>
      <c r="I157" s="410"/>
      <c r="J157" s="410"/>
      <c r="K157" s="410"/>
      <c r="L157" s="410"/>
      <c r="M157" s="410"/>
      <c r="N157" s="410"/>
      <c r="O157" s="410"/>
      <c r="P157" s="410"/>
      <c r="Q157" s="410"/>
      <c r="R157" s="959">
        <f>S157</f>
        <v>9143</v>
      </c>
      <c r="S157" s="416">
        <v>9143</v>
      </c>
      <c r="T157" s="410"/>
      <c r="U157" s="410"/>
      <c r="V157" s="410"/>
      <c r="W157" s="410"/>
      <c r="X157" s="410"/>
      <c r="Y157" s="881"/>
      <c r="Z157" s="410"/>
      <c r="AA157" s="410"/>
      <c r="AB157" s="410"/>
      <c r="AC157" s="410"/>
      <c r="AD157" s="417"/>
    </row>
    <row r="158" spans="1:53" s="522" customFormat="1" ht="82.5" customHeight="1" x14ac:dyDescent="0.35">
      <c r="A158" s="453">
        <v>2</v>
      </c>
      <c r="B158" s="511" t="s">
        <v>472</v>
      </c>
      <c r="C158" s="415" t="s">
        <v>30</v>
      </c>
      <c r="D158" s="417"/>
      <c r="E158" s="453" t="s">
        <v>767</v>
      </c>
      <c r="F158" s="517">
        <f>SUM(G158:M158)</f>
        <v>2000</v>
      </c>
      <c r="G158" s="416">
        <v>2000</v>
      </c>
      <c r="H158" s="518"/>
      <c r="I158" s="519"/>
      <c r="J158" s="519"/>
      <c r="K158" s="519"/>
      <c r="L158" s="519"/>
      <c r="M158" s="519"/>
      <c r="N158" s="519"/>
      <c r="O158" s="519"/>
      <c r="P158" s="519"/>
      <c r="Q158" s="519"/>
      <c r="R158" s="959">
        <f>SUM(S158:Y158)</f>
        <v>2000</v>
      </c>
      <c r="S158" s="416">
        <v>2000</v>
      </c>
      <c r="T158" s="518"/>
      <c r="U158" s="519"/>
      <c r="V158" s="519"/>
      <c r="W158" s="519"/>
      <c r="X158" s="519"/>
      <c r="Y158" s="897"/>
      <c r="Z158" s="519"/>
      <c r="AA158" s="519"/>
      <c r="AB158" s="519"/>
      <c r="AC158" s="519"/>
      <c r="AD158" s="520"/>
      <c r="AE158" s="401"/>
      <c r="AF158" s="401"/>
      <c r="AG158" s="401"/>
      <c r="AH158" s="401"/>
      <c r="AI158" s="401"/>
      <c r="AJ158" s="521"/>
      <c r="AK158" s="521"/>
      <c r="AL158" s="521"/>
      <c r="AM158" s="521"/>
      <c r="AN158" s="521"/>
      <c r="AO158" s="521"/>
      <c r="AP158" s="521"/>
      <c r="AQ158" s="521"/>
      <c r="AR158" s="521"/>
      <c r="AS158" s="521"/>
      <c r="AT158" s="521"/>
      <c r="AU158" s="521"/>
      <c r="AV158" s="521"/>
      <c r="AW158" s="521"/>
      <c r="AX158" s="521"/>
      <c r="AY158" s="521"/>
      <c r="AZ158" s="521"/>
      <c r="BA158" s="521"/>
    </row>
    <row r="159" spans="1:53" s="769" customFormat="1" ht="82.5" customHeight="1" x14ac:dyDescent="0.35">
      <c r="A159" s="806">
        <v>3</v>
      </c>
      <c r="B159" s="834" t="s">
        <v>1264</v>
      </c>
      <c r="C159" s="375"/>
      <c r="D159" s="862" t="s">
        <v>1265</v>
      </c>
      <c r="E159" s="863" t="s">
        <v>766</v>
      </c>
      <c r="F159" s="864">
        <f>SUM(G159:M159)</f>
        <v>1000</v>
      </c>
      <c r="G159" s="546"/>
      <c r="H159" s="865"/>
      <c r="I159" s="866"/>
      <c r="J159" s="866"/>
      <c r="K159" s="866"/>
      <c r="L159" s="866"/>
      <c r="M159" s="446">
        <v>1000</v>
      </c>
      <c r="N159" s="866"/>
      <c r="O159" s="866"/>
      <c r="P159" s="866"/>
      <c r="Q159" s="866"/>
      <c r="R159" s="960">
        <f>SUM(S159:Y159)</f>
        <v>540</v>
      </c>
      <c r="S159" s="546"/>
      <c r="T159" s="865"/>
      <c r="U159" s="866"/>
      <c r="V159" s="866"/>
      <c r="W159" s="866"/>
      <c r="X159" s="866"/>
      <c r="Y159" s="887">
        <f>1000-460</f>
        <v>540</v>
      </c>
      <c r="Z159" s="866"/>
      <c r="AA159" s="866"/>
      <c r="AB159" s="866"/>
      <c r="AC159" s="866"/>
      <c r="AD159" s="867"/>
      <c r="AE159" s="768"/>
      <c r="AF159" s="768"/>
      <c r="AG159" s="768"/>
      <c r="AH159" s="768"/>
      <c r="AI159" s="768"/>
      <c r="AJ159" s="768"/>
      <c r="AK159" s="768"/>
      <c r="AL159" s="768"/>
      <c r="AM159" s="768"/>
      <c r="AN159" s="768"/>
      <c r="AO159" s="768"/>
      <c r="AP159" s="768"/>
      <c r="AQ159" s="768"/>
      <c r="AR159" s="768"/>
      <c r="AS159" s="768"/>
      <c r="AT159" s="768"/>
      <c r="AU159" s="768"/>
      <c r="AV159" s="768"/>
      <c r="AW159" s="768"/>
      <c r="AX159" s="768"/>
      <c r="AY159" s="768"/>
      <c r="AZ159" s="768"/>
      <c r="BA159" s="768"/>
    </row>
    <row r="160" spans="1:53" s="522" customFormat="1" ht="91.5" customHeight="1" x14ac:dyDescent="0.35">
      <c r="A160" s="453">
        <v>4</v>
      </c>
      <c r="B160" s="511" t="s">
        <v>473</v>
      </c>
      <c r="C160" s="415" t="s">
        <v>30</v>
      </c>
      <c r="D160" s="417"/>
      <c r="E160" s="453" t="s">
        <v>500</v>
      </c>
      <c r="F160" s="517">
        <f t="shared" ref="F160" si="100">G160</f>
        <v>1000</v>
      </c>
      <c r="G160" s="416">
        <v>1000</v>
      </c>
      <c r="H160" s="518"/>
      <c r="I160" s="519"/>
      <c r="J160" s="519"/>
      <c r="K160" s="519"/>
      <c r="L160" s="519"/>
      <c r="M160" s="519"/>
      <c r="N160" s="519"/>
      <c r="O160" s="519"/>
      <c r="P160" s="519"/>
      <c r="Q160" s="519"/>
      <c r="R160" s="959">
        <f t="shared" ref="R160" si="101">S160</f>
        <v>1000</v>
      </c>
      <c r="S160" s="416">
        <v>1000</v>
      </c>
      <c r="T160" s="518"/>
      <c r="U160" s="519"/>
      <c r="V160" s="519"/>
      <c r="W160" s="519"/>
      <c r="X160" s="519"/>
      <c r="Y160" s="897"/>
      <c r="Z160" s="519"/>
      <c r="AA160" s="519"/>
      <c r="AB160" s="519"/>
      <c r="AC160" s="519"/>
      <c r="AD160" s="520"/>
      <c r="AE160" s="401"/>
      <c r="AF160" s="401"/>
      <c r="AG160" s="401"/>
      <c r="AH160" s="401"/>
      <c r="AI160" s="401"/>
      <c r="AJ160" s="521"/>
      <c r="AK160" s="521"/>
      <c r="AL160" s="521"/>
      <c r="AM160" s="521"/>
      <c r="AN160" s="521"/>
      <c r="AO160" s="521"/>
      <c r="AP160" s="521"/>
      <c r="AQ160" s="521"/>
      <c r="AR160" s="521"/>
      <c r="AS160" s="521"/>
      <c r="AT160" s="521"/>
      <c r="AU160" s="521"/>
      <c r="AV160" s="521"/>
      <c r="AW160" s="521"/>
      <c r="AX160" s="521"/>
      <c r="AY160" s="521"/>
      <c r="AZ160" s="521"/>
      <c r="BA160" s="521"/>
    </row>
    <row r="161" spans="1:53" s="522" customFormat="1" ht="95.25" customHeight="1" x14ac:dyDescent="0.35">
      <c r="A161" s="524" t="s">
        <v>64</v>
      </c>
      <c r="B161" s="525" t="s">
        <v>45</v>
      </c>
      <c r="C161" s="415"/>
      <c r="D161" s="407"/>
      <c r="E161" s="417"/>
      <c r="F161" s="526">
        <f>SUM(F162:F170)</f>
        <v>313330</v>
      </c>
      <c r="G161" s="526">
        <f>SUM(G162:G170)</f>
        <v>115829.99999999999</v>
      </c>
      <c r="H161" s="526">
        <f>SUM(H162:H170)</f>
        <v>197500</v>
      </c>
      <c r="I161" s="519"/>
      <c r="J161" s="519"/>
      <c r="K161" s="519"/>
      <c r="L161" s="519"/>
      <c r="M161" s="519"/>
      <c r="N161" s="519"/>
      <c r="O161" s="519"/>
      <c r="P161" s="519"/>
      <c r="Q161" s="519"/>
      <c r="R161" s="961">
        <f>SUM(R162:R170)</f>
        <v>313330</v>
      </c>
      <c r="S161" s="526">
        <f>SUM(S162:S170)</f>
        <v>115829.99999999999</v>
      </c>
      <c r="T161" s="526">
        <f>SUM(T162:T170)</f>
        <v>197500</v>
      </c>
      <c r="U161" s="519"/>
      <c r="V161" s="519"/>
      <c r="W161" s="519"/>
      <c r="X161" s="519"/>
      <c r="Y161" s="897"/>
      <c r="Z161" s="519"/>
      <c r="AA161" s="519"/>
      <c r="AB161" s="519"/>
      <c r="AC161" s="519"/>
      <c r="AD161" s="525"/>
      <c r="AE161" s="401"/>
      <c r="AF161" s="401"/>
      <c r="AG161" s="401"/>
      <c r="AH161" s="401"/>
      <c r="AI161" s="401"/>
      <c r="AJ161" s="521"/>
      <c r="AK161" s="521"/>
      <c r="AL161" s="521"/>
      <c r="AM161" s="521"/>
      <c r="AN161" s="521"/>
      <c r="AO161" s="521"/>
      <c r="AP161" s="521"/>
      <c r="AQ161" s="521"/>
      <c r="AR161" s="521"/>
      <c r="AS161" s="521"/>
      <c r="AT161" s="521"/>
      <c r="AU161" s="521"/>
      <c r="AV161" s="521"/>
      <c r="AW161" s="521"/>
      <c r="AX161" s="521"/>
      <c r="AY161" s="521"/>
      <c r="AZ161" s="521"/>
      <c r="BA161" s="521"/>
    </row>
    <row r="162" spans="1:53" s="522" customFormat="1" ht="65.099999999999994" customHeight="1" x14ac:dyDescent="0.35">
      <c r="A162" s="912">
        <v>1</v>
      </c>
      <c r="B162" s="527" t="s">
        <v>35</v>
      </c>
      <c r="C162" s="462"/>
      <c r="D162" s="528"/>
      <c r="E162" s="464"/>
      <c r="F162" s="913">
        <f t="shared" ref="F162:F173" si="102">SUM(G162:O162)</f>
        <v>112733.26130953478</v>
      </c>
      <c r="G162" s="914">
        <v>12733.261309534775</v>
      </c>
      <c r="H162" s="913">
        <v>100000</v>
      </c>
      <c r="I162" s="519"/>
      <c r="J162" s="519"/>
      <c r="K162" s="519"/>
      <c r="L162" s="519"/>
      <c r="M162" s="519"/>
      <c r="N162" s="519"/>
      <c r="O162" s="519"/>
      <c r="P162" s="519"/>
      <c r="Q162" s="519"/>
      <c r="R162" s="962">
        <f t="shared" ref="R162:R173" si="103">SUM(S162:AA162)</f>
        <v>112733.26130953478</v>
      </c>
      <c r="S162" s="914">
        <v>12733.261309534775</v>
      </c>
      <c r="T162" s="913">
        <v>100000</v>
      </c>
      <c r="U162" s="519"/>
      <c r="V162" s="519"/>
      <c r="W162" s="519"/>
      <c r="X162" s="519"/>
      <c r="Y162" s="897"/>
      <c r="Z162" s="519"/>
      <c r="AA162" s="519"/>
      <c r="AB162" s="519"/>
      <c r="AC162" s="519"/>
      <c r="AD162" s="520"/>
      <c r="AE162" s="401"/>
      <c r="AF162" s="401"/>
      <c r="AG162" s="401"/>
      <c r="AH162" s="401"/>
      <c r="AI162" s="401"/>
      <c r="AJ162" s="521"/>
      <c r="AK162" s="521"/>
      <c r="AL162" s="521"/>
      <c r="AM162" s="521"/>
      <c r="AN162" s="521"/>
      <c r="AO162" s="521"/>
      <c r="AP162" s="521"/>
      <c r="AQ162" s="521"/>
      <c r="AR162" s="521"/>
      <c r="AS162" s="521"/>
      <c r="AT162" s="521"/>
      <c r="AU162" s="521"/>
      <c r="AV162" s="521"/>
      <c r="AW162" s="521"/>
      <c r="AX162" s="521"/>
      <c r="AY162" s="521"/>
      <c r="AZ162" s="521"/>
      <c r="BA162" s="521"/>
    </row>
    <row r="163" spans="1:53" s="522" customFormat="1" ht="65.099999999999994" customHeight="1" x14ac:dyDescent="0.35">
      <c r="A163" s="912">
        <v>2</v>
      </c>
      <c r="B163" s="527" t="s">
        <v>33</v>
      </c>
      <c r="C163" s="462"/>
      <c r="D163" s="528"/>
      <c r="E163" s="464"/>
      <c r="F163" s="913">
        <f t="shared" si="102"/>
        <v>24841.550397797702</v>
      </c>
      <c r="G163" s="914">
        <v>14841.550397797702</v>
      </c>
      <c r="H163" s="913">
        <v>10000</v>
      </c>
      <c r="I163" s="519"/>
      <c r="J163" s="519"/>
      <c r="K163" s="519"/>
      <c r="L163" s="519"/>
      <c r="M163" s="519"/>
      <c r="N163" s="519"/>
      <c r="O163" s="519"/>
      <c r="P163" s="519"/>
      <c r="Q163" s="519"/>
      <c r="R163" s="962">
        <f t="shared" si="103"/>
        <v>24841.550397797702</v>
      </c>
      <c r="S163" s="914">
        <v>14841.550397797702</v>
      </c>
      <c r="T163" s="913">
        <v>10000</v>
      </c>
      <c r="U163" s="519"/>
      <c r="V163" s="519"/>
      <c r="W163" s="519"/>
      <c r="X163" s="519"/>
      <c r="Y163" s="897"/>
      <c r="Z163" s="519"/>
      <c r="AA163" s="519"/>
      <c r="AB163" s="519"/>
      <c r="AC163" s="519"/>
      <c r="AD163" s="529"/>
      <c r="AE163" s="401"/>
      <c r="AF163" s="401"/>
      <c r="AG163" s="401"/>
      <c r="AH163" s="401"/>
      <c r="AI163" s="401"/>
      <c r="AJ163" s="521"/>
      <c r="AK163" s="521"/>
      <c r="AL163" s="521"/>
      <c r="AM163" s="521"/>
      <c r="AN163" s="521"/>
      <c r="AO163" s="521"/>
      <c r="AP163" s="521"/>
      <c r="AQ163" s="521"/>
      <c r="AR163" s="521"/>
      <c r="AS163" s="521"/>
      <c r="AT163" s="521"/>
      <c r="AU163" s="521"/>
      <c r="AV163" s="521"/>
      <c r="AW163" s="521"/>
      <c r="AX163" s="521"/>
      <c r="AY163" s="521"/>
      <c r="AZ163" s="521"/>
      <c r="BA163" s="521"/>
    </row>
    <row r="164" spans="1:53" s="522" customFormat="1" ht="65.099999999999994" customHeight="1" x14ac:dyDescent="0.35">
      <c r="A164" s="912">
        <v>3</v>
      </c>
      <c r="B164" s="527" t="s">
        <v>19</v>
      </c>
      <c r="C164" s="462"/>
      <c r="D164" s="528"/>
      <c r="E164" s="464"/>
      <c r="F164" s="913">
        <f t="shared" si="102"/>
        <v>50952.700445038645</v>
      </c>
      <c r="G164" s="914">
        <v>15952.700445038645</v>
      </c>
      <c r="H164" s="913">
        <v>35000</v>
      </c>
      <c r="I164" s="519"/>
      <c r="J164" s="519"/>
      <c r="K164" s="519"/>
      <c r="L164" s="519"/>
      <c r="M164" s="519"/>
      <c r="N164" s="519"/>
      <c r="O164" s="519"/>
      <c r="P164" s="519"/>
      <c r="Q164" s="519"/>
      <c r="R164" s="962">
        <f t="shared" si="103"/>
        <v>50952.700445038645</v>
      </c>
      <c r="S164" s="914">
        <v>15952.700445038645</v>
      </c>
      <c r="T164" s="913">
        <v>35000</v>
      </c>
      <c r="U164" s="519"/>
      <c r="V164" s="519"/>
      <c r="W164" s="519"/>
      <c r="X164" s="519"/>
      <c r="Y164" s="897"/>
      <c r="Z164" s="519"/>
      <c r="AA164" s="519"/>
      <c r="AB164" s="519"/>
      <c r="AC164" s="519"/>
      <c r="AD164" s="520"/>
      <c r="AE164" s="401"/>
      <c r="AF164" s="401"/>
      <c r="AG164" s="401"/>
      <c r="AH164" s="401"/>
      <c r="AI164" s="401"/>
      <c r="AJ164" s="521"/>
      <c r="AK164" s="521"/>
      <c r="AL164" s="521"/>
      <c r="AM164" s="521"/>
      <c r="AN164" s="521"/>
      <c r="AO164" s="521"/>
      <c r="AP164" s="521"/>
      <c r="AQ164" s="521"/>
      <c r="AR164" s="521"/>
      <c r="AS164" s="521"/>
      <c r="AT164" s="521"/>
      <c r="AU164" s="521"/>
      <c r="AV164" s="521"/>
      <c r="AW164" s="521"/>
      <c r="AX164" s="521"/>
      <c r="AY164" s="521"/>
      <c r="AZ164" s="521"/>
      <c r="BA164" s="521"/>
    </row>
    <row r="165" spans="1:53" s="522" customFormat="1" ht="65.099999999999994" customHeight="1" x14ac:dyDescent="0.35">
      <c r="A165" s="912">
        <v>4</v>
      </c>
      <c r="B165" s="527" t="s">
        <v>24</v>
      </c>
      <c r="C165" s="462"/>
      <c r="D165" s="528"/>
      <c r="E165" s="464"/>
      <c r="F165" s="913">
        <f t="shared" si="102"/>
        <v>23991.392620938132</v>
      </c>
      <c r="G165" s="914">
        <v>10991.392620938133</v>
      </c>
      <c r="H165" s="913">
        <v>13000</v>
      </c>
      <c r="I165" s="519"/>
      <c r="J165" s="519"/>
      <c r="K165" s="519"/>
      <c r="L165" s="519"/>
      <c r="M165" s="519"/>
      <c r="N165" s="519"/>
      <c r="O165" s="519"/>
      <c r="P165" s="519"/>
      <c r="Q165" s="519"/>
      <c r="R165" s="962">
        <f t="shared" si="103"/>
        <v>23991.392620938132</v>
      </c>
      <c r="S165" s="914">
        <v>10991.392620938133</v>
      </c>
      <c r="T165" s="913">
        <v>13000</v>
      </c>
      <c r="U165" s="519"/>
      <c r="V165" s="519"/>
      <c r="W165" s="519"/>
      <c r="X165" s="519"/>
      <c r="Y165" s="897"/>
      <c r="Z165" s="519"/>
      <c r="AA165" s="519"/>
      <c r="AB165" s="519"/>
      <c r="AC165" s="519"/>
      <c r="AD165" s="520"/>
      <c r="AE165" s="401"/>
      <c r="AF165" s="401"/>
      <c r="AG165" s="401"/>
      <c r="AH165" s="401"/>
      <c r="AI165" s="401"/>
      <c r="AJ165" s="521"/>
      <c r="AK165" s="521"/>
      <c r="AL165" s="521"/>
      <c r="AM165" s="521"/>
      <c r="AN165" s="521"/>
      <c r="AO165" s="521"/>
      <c r="AP165" s="521"/>
      <c r="AQ165" s="521"/>
      <c r="AR165" s="521"/>
      <c r="AS165" s="521"/>
      <c r="AT165" s="521"/>
      <c r="AU165" s="521"/>
      <c r="AV165" s="521"/>
      <c r="AW165" s="521"/>
      <c r="AX165" s="521"/>
      <c r="AY165" s="521"/>
      <c r="AZ165" s="521"/>
      <c r="BA165" s="521"/>
    </row>
    <row r="166" spans="1:53" s="522" customFormat="1" ht="65.099999999999994" customHeight="1" x14ac:dyDescent="0.35">
      <c r="A166" s="912">
        <v>5</v>
      </c>
      <c r="B166" s="527" t="s">
        <v>28</v>
      </c>
      <c r="C166" s="462"/>
      <c r="D166" s="528"/>
      <c r="E166" s="464"/>
      <c r="F166" s="913">
        <f t="shared" si="102"/>
        <v>23679.49169269963</v>
      </c>
      <c r="G166" s="914">
        <v>13679.491692699628</v>
      </c>
      <c r="H166" s="913">
        <v>10000</v>
      </c>
      <c r="I166" s="519"/>
      <c r="J166" s="519"/>
      <c r="K166" s="519"/>
      <c r="L166" s="519"/>
      <c r="M166" s="519"/>
      <c r="N166" s="519"/>
      <c r="O166" s="519"/>
      <c r="P166" s="519"/>
      <c r="Q166" s="519"/>
      <c r="R166" s="962">
        <f t="shared" si="103"/>
        <v>23679.49169269963</v>
      </c>
      <c r="S166" s="914">
        <v>13679.491692699628</v>
      </c>
      <c r="T166" s="913">
        <v>10000</v>
      </c>
      <c r="U166" s="519"/>
      <c r="V166" s="519"/>
      <c r="W166" s="519"/>
      <c r="X166" s="519"/>
      <c r="Y166" s="897"/>
      <c r="Z166" s="519"/>
      <c r="AA166" s="519"/>
      <c r="AB166" s="519"/>
      <c r="AC166" s="519"/>
      <c r="AD166" s="520"/>
      <c r="AE166" s="401"/>
      <c r="AF166" s="401"/>
      <c r="AG166" s="401"/>
      <c r="AH166" s="401"/>
      <c r="AI166" s="401"/>
      <c r="AJ166" s="521"/>
      <c r="AK166" s="521"/>
      <c r="AL166" s="521"/>
      <c r="AM166" s="521"/>
      <c r="AN166" s="521"/>
      <c r="AO166" s="521"/>
      <c r="AP166" s="521"/>
      <c r="AQ166" s="521"/>
      <c r="AR166" s="521"/>
      <c r="AS166" s="521"/>
      <c r="AT166" s="521"/>
      <c r="AU166" s="521"/>
      <c r="AV166" s="521"/>
      <c r="AW166" s="521"/>
      <c r="AX166" s="521"/>
      <c r="AY166" s="521"/>
      <c r="AZ166" s="521"/>
      <c r="BA166" s="521"/>
    </row>
    <row r="167" spans="1:53" ht="65.099999999999994" customHeight="1" x14ac:dyDescent="0.35">
      <c r="A167" s="912">
        <v>6</v>
      </c>
      <c r="B167" s="527" t="s">
        <v>42</v>
      </c>
      <c r="C167" s="462"/>
      <c r="D167" s="528"/>
      <c r="E167" s="464"/>
      <c r="F167" s="913">
        <f t="shared" si="102"/>
        <v>16357.133251045485</v>
      </c>
      <c r="G167" s="913">
        <v>9357.1332510454849</v>
      </c>
      <c r="H167" s="913">
        <v>7000</v>
      </c>
      <c r="I167" s="410"/>
      <c r="J167" s="410"/>
      <c r="K167" s="410"/>
      <c r="L167" s="410"/>
      <c r="M167" s="410"/>
      <c r="N167" s="410"/>
      <c r="O167" s="410"/>
      <c r="P167" s="410"/>
      <c r="Q167" s="410"/>
      <c r="R167" s="962">
        <f t="shared" si="103"/>
        <v>16357.133251045485</v>
      </c>
      <c r="S167" s="913">
        <v>9357.1332510454849</v>
      </c>
      <c r="T167" s="913">
        <v>7000</v>
      </c>
      <c r="U167" s="410"/>
      <c r="V167" s="410"/>
      <c r="W167" s="410"/>
      <c r="X167" s="410"/>
      <c r="Y167" s="881"/>
      <c r="Z167" s="410"/>
      <c r="AA167" s="410"/>
      <c r="AB167" s="410"/>
      <c r="AC167" s="410"/>
      <c r="AD167" s="409"/>
    </row>
    <row r="168" spans="1:53" ht="65.099999999999994" customHeight="1" x14ac:dyDescent="0.35">
      <c r="A168" s="912">
        <v>7</v>
      </c>
      <c r="B168" s="527" t="s">
        <v>81</v>
      </c>
      <c r="C168" s="462"/>
      <c r="D168" s="528"/>
      <c r="E168" s="464"/>
      <c r="F168" s="913">
        <f t="shared" si="102"/>
        <v>21574.625954359195</v>
      </c>
      <c r="G168" s="913">
        <v>13574.625954359193</v>
      </c>
      <c r="H168" s="913">
        <v>8000</v>
      </c>
      <c r="I168" s="410"/>
      <c r="J168" s="410"/>
      <c r="K168" s="410"/>
      <c r="L168" s="410"/>
      <c r="M168" s="410"/>
      <c r="N168" s="410"/>
      <c r="O168" s="410"/>
      <c r="P168" s="410"/>
      <c r="Q168" s="410"/>
      <c r="R168" s="962">
        <f t="shared" si="103"/>
        <v>21574.625954359195</v>
      </c>
      <c r="S168" s="913">
        <v>13574.625954359193</v>
      </c>
      <c r="T168" s="913">
        <v>8000</v>
      </c>
      <c r="U168" s="410"/>
      <c r="V168" s="410"/>
      <c r="W168" s="410"/>
      <c r="X168" s="410"/>
      <c r="Y168" s="881"/>
      <c r="Z168" s="410"/>
      <c r="AA168" s="410"/>
      <c r="AB168" s="410"/>
      <c r="AC168" s="410"/>
      <c r="AD168" s="409"/>
    </row>
    <row r="169" spans="1:53" ht="55.5" customHeight="1" x14ac:dyDescent="0.35">
      <c r="A169" s="912">
        <v>8</v>
      </c>
      <c r="B169" s="527" t="s">
        <v>82</v>
      </c>
      <c r="C169" s="462"/>
      <c r="D169" s="528"/>
      <c r="E169" s="464"/>
      <c r="F169" s="913">
        <f t="shared" si="102"/>
        <v>17751.845291827973</v>
      </c>
      <c r="G169" s="913">
        <v>10251.845291827975</v>
      </c>
      <c r="H169" s="913">
        <v>7500</v>
      </c>
      <c r="I169" s="410"/>
      <c r="J169" s="410"/>
      <c r="K169" s="410"/>
      <c r="L169" s="410"/>
      <c r="M169" s="410"/>
      <c r="N169" s="410"/>
      <c r="O169" s="410"/>
      <c r="P169" s="410"/>
      <c r="Q169" s="410"/>
      <c r="R169" s="962">
        <f t="shared" si="103"/>
        <v>17751.845291827973</v>
      </c>
      <c r="S169" s="913">
        <v>10251.845291827975</v>
      </c>
      <c r="T169" s="913">
        <v>7500</v>
      </c>
      <c r="U169" s="410"/>
      <c r="V169" s="410"/>
      <c r="W169" s="410"/>
      <c r="X169" s="410"/>
      <c r="Y169" s="881"/>
      <c r="Z169" s="410"/>
      <c r="AA169" s="410"/>
      <c r="AB169" s="410"/>
      <c r="AC169" s="410"/>
      <c r="AD169" s="530"/>
    </row>
    <row r="170" spans="1:53" s="380" customFormat="1" ht="65.099999999999994" customHeight="1" x14ac:dyDescent="0.35">
      <c r="A170" s="912">
        <v>9</v>
      </c>
      <c r="B170" s="527" t="s">
        <v>37</v>
      </c>
      <c r="C170" s="462"/>
      <c r="D170" s="528"/>
      <c r="E170" s="464"/>
      <c r="F170" s="913">
        <f t="shared" si="102"/>
        <v>21447.999036758454</v>
      </c>
      <c r="G170" s="913">
        <v>14447.999036758454</v>
      </c>
      <c r="H170" s="913">
        <v>7000</v>
      </c>
      <c r="I170" s="531"/>
      <c r="J170" s="531"/>
      <c r="K170" s="531"/>
      <c r="L170" s="531"/>
      <c r="M170" s="531"/>
      <c r="N170" s="531"/>
      <c r="O170" s="531"/>
      <c r="P170" s="531"/>
      <c r="Q170" s="531"/>
      <c r="R170" s="962">
        <f t="shared" si="103"/>
        <v>21447.999036758454</v>
      </c>
      <c r="S170" s="913">
        <v>14447.999036758454</v>
      </c>
      <c r="T170" s="913">
        <v>7000</v>
      </c>
      <c r="U170" s="531"/>
      <c r="V170" s="531"/>
      <c r="W170" s="531"/>
      <c r="X170" s="531"/>
      <c r="Y170" s="893"/>
      <c r="Z170" s="531"/>
      <c r="AA170" s="531"/>
      <c r="AB170" s="531"/>
      <c r="AC170" s="531"/>
      <c r="AD170" s="409"/>
      <c r="AE170" s="337"/>
      <c r="AF170" s="337"/>
      <c r="AG170" s="337"/>
      <c r="AH170" s="337"/>
      <c r="AI170" s="337"/>
      <c r="AJ170" s="379"/>
      <c r="AK170" s="379"/>
      <c r="AL170" s="379"/>
      <c r="AM170" s="379"/>
      <c r="AN170" s="379"/>
      <c r="AO170" s="379"/>
      <c r="AP170" s="379"/>
      <c r="AQ170" s="379"/>
      <c r="AR170" s="379"/>
      <c r="AS170" s="379"/>
      <c r="AT170" s="379"/>
      <c r="AU170" s="379"/>
      <c r="AV170" s="379"/>
      <c r="AW170" s="379"/>
      <c r="AX170" s="379"/>
      <c r="AY170" s="379"/>
      <c r="AZ170" s="379"/>
      <c r="BA170" s="379"/>
    </row>
    <row r="171" spans="1:53" s="424" customFormat="1" ht="65.099999999999994" customHeight="1" x14ac:dyDescent="0.35">
      <c r="A171" s="524" t="s">
        <v>66</v>
      </c>
      <c r="B171" s="525" t="s">
        <v>47</v>
      </c>
      <c r="C171" s="415"/>
      <c r="D171" s="407"/>
      <c r="E171" s="417"/>
      <c r="F171" s="532">
        <f t="shared" si="102"/>
        <v>2000</v>
      </c>
      <c r="G171" s="532">
        <v>2000</v>
      </c>
      <c r="H171" s="532"/>
      <c r="I171" s="533"/>
      <c r="J171" s="533"/>
      <c r="K171" s="533"/>
      <c r="L171" s="533"/>
      <c r="M171" s="533"/>
      <c r="N171" s="533"/>
      <c r="O171" s="533"/>
      <c r="P171" s="533"/>
      <c r="Q171" s="533"/>
      <c r="R171" s="963">
        <f t="shared" si="103"/>
        <v>2000</v>
      </c>
      <c r="S171" s="532">
        <v>2000</v>
      </c>
      <c r="T171" s="532"/>
      <c r="U171" s="533"/>
      <c r="V171" s="533"/>
      <c r="W171" s="533"/>
      <c r="X171" s="533"/>
      <c r="Y171" s="898"/>
      <c r="Z171" s="533"/>
      <c r="AA171" s="533"/>
      <c r="AB171" s="533"/>
      <c r="AC171" s="533"/>
      <c r="AD171" s="409"/>
      <c r="AE171" s="337"/>
      <c r="AF171" s="337"/>
      <c r="AG171" s="337"/>
      <c r="AH171" s="337"/>
      <c r="AI171" s="337"/>
      <c r="AJ171" s="423"/>
      <c r="AK171" s="423"/>
      <c r="AL171" s="423"/>
      <c r="AM171" s="423"/>
      <c r="AN171" s="423"/>
      <c r="AO171" s="423"/>
      <c r="AP171" s="423"/>
      <c r="AQ171" s="423"/>
      <c r="AR171" s="423"/>
      <c r="AS171" s="423"/>
      <c r="AT171" s="423"/>
      <c r="AU171" s="423"/>
      <c r="AV171" s="423"/>
      <c r="AW171" s="423"/>
      <c r="AX171" s="423"/>
      <c r="AY171" s="423"/>
      <c r="AZ171" s="423"/>
      <c r="BA171" s="423"/>
    </row>
    <row r="172" spans="1:53" s="424" customFormat="1" ht="65.099999999999994" customHeight="1" x14ac:dyDescent="0.35">
      <c r="A172" s="524" t="s">
        <v>69</v>
      </c>
      <c r="B172" s="525" t="s">
        <v>49</v>
      </c>
      <c r="C172" s="415"/>
      <c r="D172" s="407"/>
      <c r="E172" s="417"/>
      <c r="F172" s="532">
        <f t="shared" si="102"/>
        <v>100</v>
      </c>
      <c r="G172" s="532">
        <v>100</v>
      </c>
      <c r="H172" s="532"/>
      <c r="I172" s="533"/>
      <c r="J172" s="533"/>
      <c r="K172" s="533"/>
      <c r="L172" s="533"/>
      <c r="M172" s="533"/>
      <c r="N172" s="533"/>
      <c r="O172" s="533"/>
      <c r="P172" s="533"/>
      <c r="Q172" s="533"/>
      <c r="R172" s="963">
        <f t="shared" si="103"/>
        <v>100</v>
      </c>
      <c r="S172" s="532">
        <v>100</v>
      </c>
      <c r="T172" s="532"/>
      <c r="U172" s="533"/>
      <c r="V172" s="533"/>
      <c r="W172" s="533"/>
      <c r="X172" s="533"/>
      <c r="Y172" s="898"/>
      <c r="Z172" s="533"/>
      <c r="AA172" s="533"/>
      <c r="AB172" s="533"/>
      <c r="AC172" s="533"/>
      <c r="AD172" s="409"/>
      <c r="AE172" s="337"/>
      <c r="AF172" s="337"/>
      <c r="AG172" s="337"/>
      <c r="AH172" s="337"/>
      <c r="AI172" s="337"/>
      <c r="AJ172" s="423"/>
      <c r="AK172" s="423"/>
      <c r="AL172" s="423"/>
      <c r="AM172" s="423"/>
      <c r="AN172" s="423"/>
      <c r="AO172" s="423"/>
      <c r="AP172" s="423"/>
      <c r="AQ172" s="423"/>
      <c r="AR172" s="423"/>
      <c r="AS172" s="423"/>
      <c r="AT172" s="423"/>
      <c r="AU172" s="423"/>
      <c r="AV172" s="423"/>
      <c r="AW172" s="423"/>
      <c r="AX172" s="423"/>
      <c r="AY172" s="423"/>
      <c r="AZ172" s="423"/>
      <c r="BA172" s="423"/>
    </row>
    <row r="173" spans="1:53" ht="303" customHeight="1" x14ac:dyDescent="0.35">
      <c r="A173" s="524" t="s">
        <v>87</v>
      </c>
      <c r="B173" s="525" t="s">
        <v>725</v>
      </c>
      <c r="C173" s="415"/>
      <c r="D173" s="407"/>
      <c r="E173" s="417"/>
      <c r="F173" s="534">
        <f t="shared" si="102"/>
        <v>27500</v>
      </c>
      <c r="G173" s="534"/>
      <c r="H173" s="532">
        <v>27500</v>
      </c>
      <c r="I173" s="485"/>
      <c r="J173" s="485"/>
      <c r="K173" s="485"/>
      <c r="L173" s="485"/>
      <c r="M173" s="485"/>
      <c r="N173" s="485"/>
      <c r="O173" s="485"/>
      <c r="P173" s="485"/>
      <c r="Q173" s="485"/>
      <c r="R173" s="964">
        <f t="shared" si="103"/>
        <v>27500</v>
      </c>
      <c r="S173" s="534"/>
      <c r="T173" s="532">
        <v>27500</v>
      </c>
      <c r="U173" s="485"/>
      <c r="V173" s="485"/>
      <c r="W173" s="485"/>
      <c r="X173" s="485"/>
      <c r="Y173" s="899"/>
      <c r="Z173" s="485"/>
      <c r="AA173" s="485"/>
      <c r="AB173" s="485"/>
      <c r="AC173" s="485"/>
      <c r="AD173" s="530" t="s">
        <v>724</v>
      </c>
      <c r="AE173" s="535"/>
      <c r="AF173" s="536"/>
      <c r="AG173" s="536"/>
      <c r="AH173" s="536"/>
      <c r="AI173" s="536"/>
      <c r="AJ173" s="537"/>
      <c r="AK173" s="537"/>
    </row>
    <row r="174" spans="1:53" s="384" customFormat="1" ht="102" customHeight="1" x14ac:dyDescent="0.35">
      <c r="A174" s="385" t="s">
        <v>862</v>
      </c>
      <c r="B174" s="538" t="s">
        <v>50</v>
      </c>
      <c r="C174" s="381"/>
      <c r="D174" s="539"/>
      <c r="E174" s="382"/>
      <c r="F174" s="540">
        <f>SUM(F175:F238)</f>
        <v>9340</v>
      </c>
      <c r="G174" s="540">
        <f>SUM(G175:G238)</f>
        <v>3140</v>
      </c>
      <c r="H174" s="540"/>
      <c r="I174" s="540">
        <f>SUM(I175:I238)</f>
        <v>2000</v>
      </c>
      <c r="J174" s="540"/>
      <c r="K174" s="540"/>
      <c r="L174" s="540"/>
      <c r="M174" s="540"/>
      <c r="N174" s="540">
        <f>SUM(N175:N238)</f>
        <v>4200</v>
      </c>
      <c r="O174" s="540"/>
      <c r="P174" s="540"/>
      <c r="Q174" s="540"/>
      <c r="R174" s="900">
        <f>SUM(R175:R238)</f>
        <v>13148</v>
      </c>
      <c r="S174" s="540">
        <f>SUM(S175:S238)</f>
        <v>7016</v>
      </c>
      <c r="T174" s="540"/>
      <c r="U174" s="540">
        <f>SUM(U175:U238)</f>
        <v>1932</v>
      </c>
      <c r="V174" s="540"/>
      <c r="W174" s="540"/>
      <c r="X174" s="540"/>
      <c r="Y174" s="900"/>
      <c r="Z174" s="540">
        <f>SUM(Z175:Z238)</f>
        <v>4200</v>
      </c>
      <c r="AA174" s="540"/>
      <c r="AB174" s="540"/>
      <c r="AC174" s="540"/>
      <c r="AD174" s="382"/>
      <c r="AE174" s="337"/>
      <c r="AF174" s="337"/>
      <c r="AG174" s="337"/>
      <c r="AH174" s="337"/>
      <c r="AI174" s="337"/>
      <c r="AJ174" s="337"/>
      <c r="AK174" s="337"/>
      <c r="AL174" s="337"/>
      <c r="AM174" s="337"/>
      <c r="AN174" s="337"/>
      <c r="AO174" s="337"/>
      <c r="AP174" s="337"/>
      <c r="AQ174" s="337"/>
      <c r="AR174" s="337"/>
      <c r="AS174" s="337"/>
      <c r="AT174" s="337"/>
      <c r="AU174" s="337"/>
      <c r="AV174" s="337"/>
      <c r="AW174" s="337"/>
      <c r="AX174" s="337"/>
      <c r="AY174" s="337"/>
      <c r="AZ174" s="337"/>
      <c r="BA174" s="337"/>
    </row>
    <row r="175" spans="1:53" s="380" customFormat="1" ht="96.75" customHeight="1" x14ac:dyDescent="0.35">
      <c r="A175" s="782">
        <v>1</v>
      </c>
      <c r="B175" s="850" t="s">
        <v>474</v>
      </c>
      <c r="C175" s="375" t="s">
        <v>30</v>
      </c>
      <c r="D175" s="766"/>
      <c r="E175" s="806" t="s">
        <v>104</v>
      </c>
      <c r="F175" s="547">
        <f t="shared" ref="F175:F195" si="104">SUM(G175:O175)</f>
        <v>100</v>
      </c>
      <c r="G175" s="547">
        <v>100</v>
      </c>
      <c r="H175" s="531"/>
      <c r="I175" s="531"/>
      <c r="J175" s="531"/>
      <c r="K175" s="531"/>
      <c r="L175" s="531"/>
      <c r="M175" s="531"/>
      <c r="N175" s="531"/>
      <c r="O175" s="531"/>
      <c r="P175" s="531"/>
      <c r="Q175" s="531"/>
      <c r="R175" s="958">
        <f t="shared" ref="R175:R196" si="105">SUM(S175:AA175)</f>
        <v>533</v>
      </c>
      <c r="S175" s="547">
        <v>533</v>
      </c>
      <c r="T175" s="531"/>
      <c r="U175" s="531"/>
      <c r="V175" s="531"/>
      <c r="W175" s="531"/>
      <c r="X175" s="531"/>
      <c r="Y175" s="893"/>
      <c r="Z175" s="531"/>
      <c r="AA175" s="531"/>
      <c r="AB175" s="531"/>
      <c r="AC175" s="531"/>
      <c r="AD175" s="376"/>
      <c r="AE175" s="379"/>
      <c r="AF175" s="379"/>
      <c r="AG175" s="379"/>
      <c r="AH175" s="379"/>
      <c r="AI175" s="379"/>
      <c r="AJ175" s="379"/>
      <c r="AK175" s="379"/>
      <c r="AL175" s="379"/>
      <c r="AM175" s="379"/>
      <c r="AN175" s="379"/>
      <c r="AO175" s="379"/>
      <c r="AP175" s="379"/>
      <c r="AQ175" s="379"/>
      <c r="AR175" s="379"/>
      <c r="AS175" s="379"/>
      <c r="AT175" s="379"/>
      <c r="AU175" s="379"/>
      <c r="AV175" s="379"/>
      <c r="AW175" s="379"/>
      <c r="AX175" s="379"/>
      <c r="AY175" s="379"/>
      <c r="AZ175" s="379"/>
      <c r="BA175" s="379"/>
    </row>
    <row r="176" spans="1:53" s="380" customFormat="1" ht="96.75" customHeight="1" x14ac:dyDescent="0.35">
      <c r="A176" s="782">
        <v>2</v>
      </c>
      <c r="B176" s="850" t="s">
        <v>780</v>
      </c>
      <c r="C176" s="375" t="s">
        <v>30</v>
      </c>
      <c r="D176" s="766"/>
      <c r="E176" s="806" t="s">
        <v>104</v>
      </c>
      <c r="F176" s="547">
        <f t="shared" si="104"/>
        <v>100</v>
      </c>
      <c r="G176" s="547">
        <v>100</v>
      </c>
      <c r="H176" s="531"/>
      <c r="I176" s="531"/>
      <c r="J176" s="531"/>
      <c r="K176" s="531"/>
      <c r="L176" s="531"/>
      <c r="M176" s="531"/>
      <c r="N176" s="531"/>
      <c r="O176" s="531"/>
      <c r="P176" s="531"/>
      <c r="Q176" s="531"/>
      <c r="R176" s="958">
        <f t="shared" si="105"/>
        <v>574</v>
      </c>
      <c r="S176" s="547">
        <v>574</v>
      </c>
      <c r="T176" s="531"/>
      <c r="U176" s="531"/>
      <c r="V176" s="531"/>
      <c r="W176" s="531"/>
      <c r="X176" s="531"/>
      <c r="Y176" s="893"/>
      <c r="Z176" s="531"/>
      <c r="AA176" s="531"/>
      <c r="AB176" s="531"/>
      <c r="AC176" s="531"/>
      <c r="AD176" s="376"/>
      <c r="AE176" s="379"/>
      <c r="AF176" s="379"/>
      <c r="AG176" s="379"/>
      <c r="AH176" s="379"/>
      <c r="AI176" s="379"/>
      <c r="AJ176" s="379"/>
      <c r="AK176" s="379"/>
      <c r="AL176" s="379"/>
      <c r="AM176" s="379"/>
      <c r="AN176" s="379"/>
      <c r="AO176" s="379"/>
      <c r="AP176" s="379"/>
      <c r="AQ176" s="379"/>
      <c r="AR176" s="379"/>
      <c r="AS176" s="379"/>
      <c r="AT176" s="379"/>
      <c r="AU176" s="379"/>
      <c r="AV176" s="379"/>
      <c r="AW176" s="379"/>
      <c r="AX176" s="379"/>
      <c r="AY176" s="379"/>
      <c r="AZ176" s="379"/>
      <c r="BA176" s="379"/>
    </row>
    <row r="177" spans="1:53" s="380" customFormat="1" ht="96.75" customHeight="1" x14ac:dyDescent="0.35">
      <c r="A177" s="782">
        <v>3</v>
      </c>
      <c r="B177" s="850" t="s">
        <v>853</v>
      </c>
      <c r="C177" s="375" t="s">
        <v>13</v>
      </c>
      <c r="D177" s="766"/>
      <c r="E177" s="806" t="s">
        <v>104</v>
      </c>
      <c r="F177" s="547">
        <f t="shared" si="104"/>
        <v>200</v>
      </c>
      <c r="G177" s="547">
        <v>200</v>
      </c>
      <c r="H177" s="531"/>
      <c r="I177" s="531"/>
      <c r="J177" s="531"/>
      <c r="K177" s="531"/>
      <c r="L177" s="531"/>
      <c r="M177" s="531"/>
      <c r="N177" s="531"/>
      <c r="O177" s="531"/>
      <c r="P177" s="531"/>
      <c r="Q177" s="531"/>
      <c r="R177" s="958">
        <f t="shared" si="105"/>
        <v>485</v>
      </c>
      <c r="S177" s="547">
        <v>485</v>
      </c>
      <c r="T177" s="531"/>
      <c r="U177" s="531"/>
      <c r="V177" s="531"/>
      <c r="W177" s="531"/>
      <c r="X177" s="531"/>
      <c r="Y177" s="893"/>
      <c r="Z177" s="531"/>
      <c r="AA177" s="531"/>
      <c r="AB177" s="531"/>
      <c r="AC177" s="531"/>
      <c r="AD177" s="376"/>
      <c r="AE177" s="379"/>
      <c r="AF177" s="379"/>
      <c r="AG177" s="379"/>
      <c r="AH177" s="379"/>
      <c r="AI177" s="379"/>
      <c r="AJ177" s="379"/>
      <c r="AK177" s="379"/>
      <c r="AL177" s="379"/>
      <c r="AM177" s="379"/>
      <c r="AN177" s="379"/>
      <c r="AO177" s="379"/>
      <c r="AP177" s="379"/>
      <c r="AQ177" s="379"/>
      <c r="AR177" s="379"/>
      <c r="AS177" s="379"/>
      <c r="AT177" s="379"/>
      <c r="AU177" s="379"/>
      <c r="AV177" s="379"/>
      <c r="AW177" s="379"/>
      <c r="AX177" s="379"/>
      <c r="AY177" s="379"/>
      <c r="AZ177" s="379"/>
      <c r="BA177" s="379"/>
    </row>
    <row r="178" spans="1:53" s="380" customFormat="1" ht="96.75" customHeight="1" x14ac:dyDescent="0.35">
      <c r="A178" s="782">
        <v>4</v>
      </c>
      <c r="B178" s="850" t="s">
        <v>854</v>
      </c>
      <c r="C178" s="375" t="s">
        <v>13</v>
      </c>
      <c r="D178" s="766"/>
      <c r="E178" s="806" t="s">
        <v>104</v>
      </c>
      <c r="F178" s="547">
        <f t="shared" si="104"/>
        <v>200</v>
      </c>
      <c r="G178" s="547">
        <v>200</v>
      </c>
      <c r="H178" s="531"/>
      <c r="I178" s="531"/>
      <c r="J178" s="531"/>
      <c r="K178" s="531"/>
      <c r="L178" s="531"/>
      <c r="M178" s="531"/>
      <c r="N178" s="531"/>
      <c r="O178" s="531"/>
      <c r="P178" s="531"/>
      <c r="Q178" s="531"/>
      <c r="R178" s="958">
        <f t="shared" si="105"/>
        <v>487</v>
      </c>
      <c r="S178" s="547">
        <v>487</v>
      </c>
      <c r="T178" s="531"/>
      <c r="U178" s="531"/>
      <c r="V178" s="531"/>
      <c r="W178" s="531"/>
      <c r="X178" s="531"/>
      <c r="Y178" s="893"/>
      <c r="Z178" s="531"/>
      <c r="AA178" s="531"/>
      <c r="AB178" s="531"/>
      <c r="AC178" s="531"/>
      <c r="AD178" s="376"/>
      <c r="AE178" s="379"/>
      <c r="AF178" s="379"/>
      <c r="AG178" s="379"/>
      <c r="AH178" s="379"/>
      <c r="AI178" s="379"/>
      <c r="AJ178" s="379"/>
      <c r="AK178" s="379"/>
      <c r="AL178" s="379"/>
      <c r="AM178" s="379"/>
      <c r="AN178" s="379"/>
      <c r="AO178" s="379"/>
      <c r="AP178" s="379"/>
      <c r="AQ178" s="379"/>
      <c r="AR178" s="379"/>
      <c r="AS178" s="379"/>
      <c r="AT178" s="379"/>
      <c r="AU178" s="379"/>
      <c r="AV178" s="379"/>
      <c r="AW178" s="379"/>
      <c r="AX178" s="379"/>
      <c r="AY178" s="379"/>
      <c r="AZ178" s="379"/>
      <c r="BA178" s="379"/>
    </row>
    <row r="179" spans="1:53" s="380" customFormat="1" ht="94.5" customHeight="1" x14ac:dyDescent="0.35">
      <c r="A179" s="782">
        <v>5</v>
      </c>
      <c r="B179" s="850" t="s">
        <v>662</v>
      </c>
      <c r="C179" s="375" t="s">
        <v>13</v>
      </c>
      <c r="D179" s="766"/>
      <c r="E179" s="766" t="s">
        <v>778</v>
      </c>
      <c r="F179" s="547">
        <f t="shared" si="104"/>
        <v>50</v>
      </c>
      <c r="G179" s="547">
        <v>50</v>
      </c>
      <c r="H179" s="531"/>
      <c r="I179" s="531"/>
      <c r="J179" s="531"/>
      <c r="K179" s="531"/>
      <c r="L179" s="531"/>
      <c r="M179" s="531"/>
      <c r="N179" s="531"/>
      <c r="O179" s="531"/>
      <c r="P179" s="531"/>
      <c r="Q179" s="531"/>
      <c r="R179" s="958">
        <f t="shared" si="105"/>
        <v>50</v>
      </c>
      <c r="S179" s="547">
        <v>50</v>
      </c>
      <c r="T179" s="531"/>
      <c r="U179" s="531"/>
      <c r="V179" s="531"/>
      <c r="W179" s="531"/>
      <c r="X179" s="531"/>
      <c r="Y179" s="893"/>
      <c r="Z179" s="531"/>
      <c r="AA179" s="531"/>
      <c r="AB179" s="531"/>
      <c r="AC179" s="531"/>
      <c r="AD179" s="376"/>
      <c r="AE179" s="379"/>
      <c r="AF179" s="379"/>
      <c r="AG179" s="379"/>
      <c r="AH179" s="379"/>
      <c r="AI179" s="379"/>
      <c r="AJ179" s="379"/>
      <c r="AK179" s="379"/>
      <c r="AL179" s="379"/>
      <c r="AM179" s="379"/>
      <c r="AN179" s="379"/>
      <c r="AO179" s="379"/>
      <c r="AP179" s="379"/>
      <c r="AQ179" s="379"/>
      <c r="AR179" s="379"/>
      <c r="AS179" s="379"/>
      <c r="AT179" s="379"/>
      <c r="AU179" s="379"/>
      <c r="AV179" s="379"/>
      <c r="AW179" s="379"/>
      <c r="AX179" s="379"/>
      <c r="AY179" s="379"/>
      <c r="AZ179" s="379"/>
      <c r="BA179" s="379"/>
    </row>
    <row r="180" spans="1:53" s="846" customFormat="1" ht="98.25" customHeight="1" x14ac:dyDescent="0.25">
      <c r="A180" s="782">
        <v>6</v>
      </c>
      <c r="B180" s="771" t="s">
        <v>404</v>
      </c>
      <c r="C180" s="375" t="s">
        <v>13</v>
      </c>
      <c r="D180" s="766"/>
      <c r="E180" s="766" t="s">
        <v>104</v>
      </c>
      <c r="F180" s="547">
        <f t="shared" si="104"/>
        <v>200</v>
      </c>
      <c r="G180" s="547">
        <v>200</v>
      </c>
      <c r="H180" s="851"/>
      <c r="I180" s="851"/>
      <c r="J180" s="851"/>
      <c r="K180" s="851"/>
      <c r="L180" s="851"/>
      <c r="M180" s="851"/>
      <c r="N180" s="851"/>
      <c r="O180" s="851"/>
      <c r="P180" s="851"/>
      <c r="Q180" s="851"/>
      <c r="R180" s="958">
        <f t="shared" si="105"/>
        <v>1034</v>
      </c>
      <c r="S180" s="547">
        <v>1034</v>
      </c>
      <c r="T180" s="851"/>
      <c r="U180" s="851"/>
      <c r="V180" s="851"/>
      <c r="W180" s="851"/>
      <c r="X180" s="851"/>
      <c r="Y180" s="901"/>
      <c r="Z180" s="851"/>
      <c r="AA180" s="851"/>
      <c r="AB180" s="851"/>
      <c r="AC180" s="851"/>
      <c r="AD180" s="805"/>
      <c r="AE180" s="852"/>
      <c r="AF180" s="852"/>
      <c r="AG180" s="852"/>
      <c r="AH180" s="852"/>
      <c r="AI180" s="852"/>
      <c r="AJ180" s="852"/>
      <c r="AK180" s="852"/>
      <c r="AL180" s="852"/>
      <c r="AM180" s="852"/>
      <c r="AN180" s="852"/>
      <c r="AO180" s="852"/>
      <c r="AP180" s="852"/>
      <c r="AQ180" s="852"/>
      <c r="AR180" s="852"/>
      <c r="AS180" s="852"/>
      <c r="AT180" s="852"/>
      <c r="AU180" s="852"/>
      <c r="AV180" s="852"/>
      <c r="AW180" s="852"/>
      <c r="AX180" s="852"/>
      <c r="AY180" s="852"/>
      <c r="AZ180" s="852"/>
      <c r="BA180" s="852"/>
    </row>
    <row r="181" spans="1:53" s="380" customFormat="1" ht="65.099999999999994" customHeight="1" x14ac:dyDescent="0.35">
      <c r="A181" s="782">
        <v>7</v>
      </c>
      <c r="B181" s="771" t="s">
        <v>783</v>
      </c>
      <c r="C181" s="375" t="s">
        <v>30</v>
      </c>
      <c r="D181" s="766"/>
      <c r="E181" s="766" t="s">
        <v>104</v>
      </c>
      <c r="F181" s="547">
        <f t="shared" si="104"/>
        <v>50</v>
      </c>
      <c r="G181" s="547">
        <v>50</v>
      </c>
      <c r="H181" s="849"/>
      <c r="I181" s="849"/>
      <c r="J181" s="849"/>
      <c r="K181" s="849"/>
      <c r="L181" s="849"/>
      <c r="M181" s="849"/>
      <c r="N181" s="849"/>
      <c r="O181" s="849"/>
      <c r="P181" s="849"/>
      <c r="Q181" s="849"/>
      <c r="R181" s="958">
        <f t="shared" si="105"/>
        <v>0</v>
      </c>
      <c r="S181" s="547">
        <v>0</v>
      </c>
      <c r="T181" s="849"/>
      <c r="U181" s="849"/>
      <c r="V181" s="849"/>
      <c r="W181" s="849"/>
      <c r="X181" s="849"/>
      <c r="Y181" s="902"/>
      <c r="Z181" s="849"/>
      <c r="AA181" s="849"/>
      <c r="AB181" s="849"/>
      <c r="AC181" s="849"/>
      <c r="AD181" s="848"/>
      <c r="AE181" s="379"/>
      <c r="AF181" s="379"/>
      <c r="AG181" s="379"/>
      <c r="AH181" s="379"/>
      <c r="AI181" s="379"/>
      <c r="AJ181" s="379"/>
      <c r="AK181" s="379"/>
      <c r="AL181" s="379"/>
      <c r="AM181" s="379"/>
      <c r="AN181" s="379"/>
      <c r="AO181" s="379"/>
      <c r="AP181" s="379"/>
      <c r="AQ181" s="379"/>
      <c r="AR181" s="379"/>
      <c r="AS181" s="379"/>
      <c r="AT181" s="379"/>
      <c r="AU181" s="379"/>
      <c r="AV181" s="379"/>
      <c r="AW181" s="379"/>
      <c r="AX181" s="379"/>
      <c r="AY181" s="379"/>
      <c r="AZ181" s="379"/>
      <c r="BA181" s="379"/>
    </row>
    <row r="182" spans="1:53" s="380" customFormat="1" ht="94.5" customHeight="1" x14ac:dyDescent="0.35">
      <c r="A182" s="782">
        <v>8</v>
      </c>
      <c r="B182" s="771" t="s">
        <v>406</v>
      </c>
      <c r="C182" s="375" t="s">
        <v>30</v>
      </c>
      <c r="D182" s="766"/>
      <c r="E182" s="766" t="s">
        <v>104</v>
      </c>
      <c r="F182" s="547">
        <f t="shared" si="104"/>
        <v>50</v>
      </c>
      <c r="G182" s="547">
        <v>50</v>
      </c>
      <c r="H182" s="849"/>
      <c r="I182" s="849"/>
      <c r="J182" s="849"/>
      <c r="K182" s="849"/>
      <c r="L182" s="849"/>
      <c r="M182" s="849"/>
      <c r="N182" s="849"/>
      <c r="O182" s="849"/>
      <c r="P182" s="849"/>
      <c r="Q182" s="849"/>
      <c r="R182" s="958">
        <f t="shared" si="105"/>
        <v>17</v>
      </c>
      <c r="S182" s="547">
        <v>17</v>
      </c>
      <c r="T182" s="849"/>
      <c r="U182" s="849"/>
      <c r="V182" s="849"/>
      <c r="W182" s="849"/>
      <c r="X182" s="849"/>
      <c r="Y182" s="902"/>
      <c r="Z182" s="849"/>
      <c r="AA182" s="849"/>
      <c r="AB182" s="849"/>
      <c r="AC182" s="849"/>
      <c r="AD182" s="848"/>
      <c r="AE182" s="379"/>
      <c r="AF182" s="379"/>
      <c r="AG182" s="379"/>
      <c r="AH182" s="379"/>
      <c r="AI182" s="379"/>
      <c r="AJ182" s="379"/>
      <c r="AK182" s="379"/>
      <c r="AL182" s="379"/>
      <c r="AM182" s="379"/>
      <c r="AN182" s="379"/>
      <c r="AO182" s="379"/>
      <c r="AP182" s="379"/>
      <c r="AQ182" s="379"/>
      <c r="AR182" s="379"/>
      <c r="AS182" s="379"/>
      <c r="AT182" s="379"/>
      <c r="AU182" s="379"/>
      <c r="AV182" s="379"/>
      <c r="AW182" s="379"/>
      <c r="AX182" s="379"/>
      <c r="AY182" s="379"/>
      <c r="AZ182" s="379"/>
      <c r="BA182" s="379"/>
    </row>
    <row r="183" spans="1:53" s="379" customFormat="1" ht="82.5" customHeight="1" x14ac:dyDescent="0.35">
      <c r="A183" s="782">
        <v>9</v>
      </c>
      <c r="B183" s="771" t="s">
        <v>405</v>
      </c>
      <c r="C183" s="375" t="s">
        <v>30</v>
      </c>
      <c r="D183" s="766"/>
      <c r="E183" s="766" t="s">
        <v>104</v>
      </c>
      <c r="F183" s="547">
        <f t="shared" si="104"/>
        <v>50</v>
      </c>
      <c r="G183" s="547">
        <v>50</v>
      </c>
      <c r="H183" s="849"/>
      <c r="I183" s="849"/>
      <c r="J183" s="849"/>
      <c r="K183" s="849"/>
      <c r="L183" s="849"/>
      <c r="M183" s="849"/>
      <c r="N183" s="849"/>
      <c r="O183" s="849"/>
      <c r="P183" s="849"/>
      <c r="Q183" s="849"/>
      <c r="R183" s="958">
        <f t="shared" si="105"/>
        <v>16</v>
      </c>
      <c r="S183" s="547">
        <v>16</v>
      </c>
      <c r="T183" s="849"/>
      <c r="U183" s="849"/>
      <c r="V183" s="849"/>
      <c r="W183" s="849"/>
      <c r="X183" s="849"/>
      <c r="Y183" s="902"/>
      <c r="Z183" s="849"/>
      <c r="AA183" s="849"/>
      <c r="AB183" s="849"/>
      <c r="AC183" s="849"/>
      <c r="AD183" s="848"/>
    </row>
    <row r="184" spans="1:53" s="338" customFormat="1" ht="102.75" customHeight="1" x14ac:dyDescent="0.35">
      <c r="A184" s="456">
        <v>10</v>
      </c>
      <c r="B184" s="435" t="s">
        <v>1210</v>
      </c>
      <c r="C184" s="415" t="s">
        <v>30</v>
      </c>
      <c r="D184" s="449"/>
      <c r="E184" s="449" t="s">
        <v>95</v>
      </c>
      <c r="F184" s="457">
        <f t="shared" si="104"/>
        <v>100</v>
      </c>
      <c r="G184" s="457">
        <v>100</v>
      </c>
      <c r="H184" s="458"/>
      <c r="I184" s="458"/>
      <c r="J184" s="458"/>
      <c r="K184" s="458"/>
      <c r="L184" s="458"/>
      <c r="M184" s="458"/>
      <c r="N184" s="458"/>
      <c r="O184" s="458"/>
      <c r="P184" s="458"/>
      <c r="Q184" s="458"/>
      <c r="R184" s="957">
        <f t="shared" si="105"/>
        <v>100</v>
      </c>
      <c r="S184" s="457">
        <v>100</v>
      </c>
      <c r="T184" s="458"/>
      <c r="U184" s="458"/>
      <c r="V184" s="458"/>
      <c r="W184" s="458"/>
      <c r="X184" s="458"/>
      <c r="Y184" s="888"/>
      <c r="Z184" s="458"/>
      <c r="AA184" s="458"/>
      <c r="AB184" s="458"/>
      <c r="AC184" s="458"/>
      <c r="AD184" s="459"/>
      <c r="AE184" s="337"/>
      <c r="AF184" s="337"/>
      <c r="AG184" s="337"/>
      <c r="AH184" s="337"/>
      <c r="AI184" s="337"/>
    </row>
    <row r="185" spans="1:53" ht="68.25" customHeight="1" x14ac:dyDescent="0.35">
      <c r="A185" s="456">
        <v>11</v>
      </c>
      <c r="B185" s="411" t="s">
        <v>499</v>
      </c>
      <c r="C185" s="415" t="s">
        <v>30</v>
      </c>
      <c r="D185" s="459"/>
      <c r="E185" s="449" t="s">
        <v>103</v>
      </c>
      <c r="F185" s="457">
        <f t="shared" si="104"/>
        <v>50</v>
      </c>
      <c r="G185" s="457">
        <v>50</v>
      </c>
      <c r="H185" s="458"/>
      <c r="I185" s="458"/>
      <c r="J185" s="458"/>
      <c r="K185" s="458"/>
      <c r="L185" s="458"/>
      <c r="M185" s="458"/>
      <c r="N185" s="458"/>
      <c r="O185" s="458"/>
      <c r="P185" s="458"/>
      <c r="Q185" s="458"/>
      <c r="R185" s="957">
        <f t="shared" si="105"/>
        <v>50</v>
      </c>
      <c r="S185" s="457">
        <v>50</v>
      </c>
      <c r="T185" s="458"/>
      <c r="U185" s="458"/>
      <c r="V185" s="458"/>
      <c r="W185" s="458"/>
      <c r="X185" s="458"/>
      <c r="Y185" s="888"/>
      <c r="Z185" s="458"/>
      <c r="AA185" s="458"/>
      <c r="AB185" s="458"/>
      <c r="AC185" s="458"/>
      <c r="AD185" s="512"/>
    </row>
    <row r="186" spans="1:53" ht="66" customHeight="1" x14ac:dyDescent="0.35">
      <c r="A186" s="456">
        <v>12</v>
      </c>
      <c r="B186" s="411" t="s">
        <v>469</v>
      </c>
      <c r="C186" s="415" t="s">
        <v>30</v>
      </c>
      <c r="D186" s="459"/>
      <c r="E186" s="453" t="s">
        <v>779</v>
      </c>
      <c r="F186" s="457">
        <f t="shared" si="104"/>
        <v>100</v>
      </c>
      <c r="G186" s="457">
        <v>100</v>
      </c>
      <c r="H186" s="458"/>
      <c r="I186" s="458"/>
      <c r="J186" s="458"/>
      <c r="K186" s="458"/>
      <c r="L186" s="458"/>
      <c r="M186" s="458"/>
      <c r="N186" s="458"/>
      <c r="O186" s="458"/>
      <c r="P186" s="458"/>
      <c r="Q186" s="458"/>
      <c r="R186" s="957">
        <f t="shared" si="105"/>
        <v>100</v>
      </c>
      <c r="S186" s="457">
        <v>100</v>
      </c>
      <c r="T186" s="458"/>
      <c r="U186" s="458"/>
      <c r="V186" s="458"/>
      <c r="W186" s="458"/>
      <c r="X186" s="458"/>
      <c r="Y186" s="888"/>
      <c r="Z186" s="458"/>
      <c r="AA186" s="458"/>
      <c r="AB186" s="458"/>
      <c r="AC186" s="458"/>
      <c r="AD186" s="512"/>
    </row>
    <row r="187" spans="1:53" ht="90" customHeight="1" x14ac:dyDescent="0.35">
      <c r="A187" s="456">
        <v>13</v>
      </c>
      <c r="B187" s="411" t="s">
        <v>470</v>
      </c>
      <c r="C187" s="415" t="s">
        <v>30</v>
      </c>
      <c r="D187" s="459"/>
      <c r="E187" s="453" t="s">
        <v>767</v>
      </c>
      <c r="F187" s="457">
        <f t="shared" si="104"/>
        <v>50</v>
      </c>
      <c r="G187" s="457">
        <v>50</v>
      </c>
      <c r="H187" s="458"/>
      <c r="I187" s="458"/>
      <c r="J187" s="458"/>
      <c r="K187" s="458"/>
      <c r="L187" s="458"/>
      <c r="M187" s="458"/>
      <c r="N187" s="458"/>
      <c r="O187" s="458"/>
      <c r="P187" s="458"/>
      <c r="Q187" s="458"/>
      <c r="R187" s="957">
        <f t="shared" si="105"/>
        <v>50</v>
      </c>
      <c r="S187" s="457">
        <v>50</v>
      </c>
      <c r="T187" s="458"/>
      <c r="U187" s="458"/>
      <c r="V187" s="458"/>
      <c r="W187" s="458"/>
      <c r="X187" s="458"/>
      <c r="Y187" s="888"/>
      <c r="Z187" s="458"/>
      <c r="AA187" s="458"/>
      <c r="AB187" s="458"/>
      <c r="AC187" s="458"/>
      <c r="AD187" s="512"/>
    </row>
    <row r="188" spans="1:53" ht="81.75" customHeight="1" x14ac:dyDescent="0.35">
      <c r="A188" s="456">
        <v>14</v>
      </c>
      <c r="B188" s="411" t="s">
        <v>471</v>
      </c>
      <c r="C188" s="415" t="s">
        <v>30</v>
      </c>
      <c r="D188" s="459"/>
      <c r="E188" s="453" t="s">
        <v>767</v>
      </c>
      <c r="F188" s="457">
        <f t="shared" si="104"/>
        <v>50</v>
      </c>
      <c r="G188" s="457">
        <v>50</v>
      </c>
      <c r="H188" s="458"/>
      <c r="I188" s="458"/>
      <c r="J188" s="458"/>
      <c r="K188" s="458"/>
      <c r="L188" s="458"/>
      <c r="M188" s="458"/>
      <c r="N188" s="458"/>
      <c r="O188" s="458"/>
      <c r="P188" s="458"/>
      <c r="Q188" s="458"/>
      <c r="R188" s="957">
        <f t="shared" si="105"/>
        <v>50</v>
      </c>
      <c r="S188" s="457">
        <v>50</v>
      </c>
      <c r="T188" s="458"/>
      <c r="U188" s="458"/>
      <c r="V188" s="458"/>
      <c r="W188" s="458"/>
      <c r="X188" s="458"/>
      <c r="Y188" s="888"/>
      <c r="Z188" s="458"/>
      <c r="AA188" s="458"/>
      <c r="AB188" s="458"/>
      <c r="AC188" s="458"/>
      <c r="AD188" s="512"/>
    </row>
    <row r="189" spans="1:53" ht="90" customHeight="1" x14ac:dyDescent="0.35">
      <c r="A189" s="456">
        <v>15</v>
      </c>
      <c r="B189" s="541" t="s">
        <v>403</v>
      </c>
      <c r="C189" s="415" t="s">
        <v>30</v>
      </c>
      <c r="D189" s="459"/>
      <c r="E189" s="449" t="s">
        <v>104</v>
      </c>
      <c r="F189" s="457">
        <f t="shared" si="104"/>
        <v>50</v>
      </c>
      <c r="G189" s="457">
        <v>50</v>
      </c>
      <c r="H189" s="458"/>
      <c r="I189" s="458"/>
      <c r="J189" s="458"/>
      <c r="K189" s="458"/>
      <c r="L189" s="458"/>
      <c r="M189" s="458"/>
      <c r="N189" s="458"/>
      <c r="O189" s="458"/>
      <c r="P189" s="458"/>
      <c r="Q189" s="458"/>
      <c r="R189" s="957">
        <f t="shared" si="105"/>
        <v>50</v>
      </c>
      <c r="S189" s="457">
        <v>50</v>
      </c>
      <c r="T189" s="458"/>
      <c r="U189" s="458"/>
      <c r="V189" s="458"/>
      <c r="W189" s="458"/>
      <c r="X189" s="458"/>
      <c r="Y189" s="888"/>
      <c r="Z189" s="458"/>
      <c r="AA189" s="458"/>
      <c r="AB189" s="458"/>
      <c r="AC189" s="458"/>
      <c r="AD189" s="512"/>
    </row>
    <row r="190" spans="1:53" ht="78" customHeight="1" x14ac:dyDescent="0.35">
      <c r="A190" s="456">
        <v>16</v>
      </c>
      <c r="B190" s="541" t="s">
        <v>409</v>
      </c>
      <c r="C190" s="415" t="s">
        <v>30</v>
      </c>
      <c r="D190" s="459"/>
      <c r="E190" s="449" t="s">
        <v>104</v>
      </c>
      <c r="F190" s="457">
        <f t="shared" si="104"/>
        <v>100</v>
      </c>
      <c r="G190" s="457">
        <v>100</v>
      </c>
      <c r="H190" s="458"/>
      <c r="I190" s="458"/>
      <c r="J190" s="458"/>
      <c r="K190" s="458"/>
      <c r="L190" s="458"/>
      <c r="M190" s="458"/>
      <c r="N190" s="458"/>
      <c r="O190" s="458"/>
      <c r="P190" s="458"/>
      <c r="Q190" s="458"/>
      <c r="R190" s="957">
        <f t="shared" si="105"/>
        <v>100</v>
      </c>
      <c r="S190" s="457">
        <v>100</v>
      </c>
      <c r="T190" s="458"/>
      <c r="U190" s="458"/>
      <c r="V190" s="458"/>
      <c r="W190" s="458"/>
      <c r="X190" s="458"/>
      <c r="Y190" s="888"/>
      <c r="Z190" s="458"/>
      <c r="AA190" s="458"/>
      <c r="AB190" s="458"/>
      <c r="AC190" s="458"/>
      <c r="AD190" s="512"/>
    </row>
    <row r="191" spans="1:53" ht="87.75" customHeight="1" x14ac:dyDescent="0.35">
      <c r="A191" s="456">
        <v>17</v>
      </c>
      <c r="B191" s="542" t="s">
        <v>782</v>
      </c>
      <c r="C191" s="543" t="s">
        <v>13</v>
      </c>
      <c r="D191" s="459"/>
      <c r="E191" s="449" t="s">
        <v>104</v>
      </c>
      <c r="F191" s="457">
        <f t="shared" si="104"/>
        <v>100</v>
      </c>
      <c r="G191" s="457">
        <v>100</v>
      </c>
      <c r="H191" s="458"/>
      <c r="I191" s="458"/>
      <c r="J191" s="458"/>
      <c r="K191" s="458"/>
      <c r="L191" s="458"/>
      <c r="M191" s="458"/>
      <c r="N191" s="457"/>
      <c r="O191" s="542"/>
      <c r="P191" s="542"/>
      <c r="Q191" s="542"/>
      <c r="R191" s="957">
        <f t="shared" si="105"/>
        <v>100</v>
      </c>
      <c r="S191" s="457">
        <v>100</v>
      </c>
      <c r="T191" s="458"/>
      <c r="U191" s="458"/>
      <c r="V191" s="458"/>
      <c r="W191" s="458"/>
      <c r="X191" s="458"/>
      <c r="Y191" s="888"/>
      <c r="Z191" s="457"/>
      <c r="AA191" s="542"/>
      <c r="AB191" s="542"/>
      <c r="AC191" s="542"/>
      <c r="AD191" s="544"/>
    </row>
    <row r="192" spans="1:53" s="380" customFormat="1" ht="69.75" customHeight="1" x14ac:dyDescent="0.35">
      <c r="A192" s="782">
        <v>18</v>
      </c>
      <c r="B192" s="847" t="s">
        <v>410</v>
      </c>
      <c r="C192" s="375" t="s">
        <v>13</v>
      </c>
      <c r="D192" s="848"/>
      <c r="E192" s="766" t="s">
        <v>104</v>
      </c>
      <c r="F192" s="547">
        <f t="shared" si="104"/>
        <v>100</v>
      </c>
      <c r="G192" s="547">
        <v>100</v>
      </c>
      <c r="H192" s="849"/>
      <c r="I192" s="849"/>
      <c r="J192" s="849"/>
      <c r="K192" s="849"/>
      <c r="L192" s="849"/>
      <c r="M192" s="849"/>
      <c r="N192" s="849"/>
      <c r="O192" s="849"/>
      <c r="P192" s="849"/>
      <c r="Q192" s="849"/>
      <c r="R192" s="958">
        <f t="shared" si="105"/>
        <v>1055</v>
      </c>
      <c r="S192" s="547">
        <v>1055</v>
      </c>
      <c r="T192" s="849"/>
      <c r="U192" s="849"/>
      <c r="V192" s="849"/>
      <c r="W192" s="849"/>
      <c r="X192" s="849"/>
      <c r="Y192" s="902"/>
      <c r="Z192" s="849"/>
      <c r="AA192" s="849"/>
      <c r="AB192" s="849"/>
      <c r="AC192" s="849"/>
      <c r="AD192" s="848"/>
      <c r="AE192" s="379"/>
      <c r="AF192" s="379"/>
      <c r="AG192" s="379"/>
      <c r="AH192" s="379"/>
      <c r="AI192" s="379"/>
      <c r="AJ192" s="379"/>
      <c r="AK192" s="379"/>
      <c r="AL192" s="379"/>
      <c r="AM192" s="379"/>
      <c r="AN192" s="379"/>
      <c r="AO192" s="379"/>
      <c r="AP192" s="379"/>
      <c r="AQ192" s="379"/>
      <c r="AR192" s="379"/>
      <c r="AS192" s="379"/>
      <c r="AT192" s="379"/>
      <c r="AU192" s="379"/>
      <c r="AV192" s="379"/>
      <c r="AW192" s="379"/>
      <c r="AX192" s="379"/>
      <c r="AY192" s="379"/>
      <c r="AZ192" s="379"/>
      <c r="BA192" s="379"/>
    </row>
    <row r="193" spans="1:53" s="380" customFormat="1" ht="76.5" customHeight="1" x14ac:dyDescent="0.35">
      <c r="A193" s="782">
        <v>19</v>
      </c>
      <c r="B193" s="783" t="s">
        <v>680</v>
      </c>
      <c r="C193" s="375" t="s">
        <v>30</v>
      </c>
      <c r="D193" s="376"/>
      <c r="E193" s="766" t="s">
        <v>98</v>
      </c>
      <c r="F193" s="554">
        <f t="shared" si="104"/>
        <v>100</v>
      </c>
      <c r="G193" s="547">
        <v>100</v>
      </c>
      <c r="H193" s="546"/>
      <c r="I193" s="546"/>
      <c r="J193" s="546"/>
      <c r="K193" s="546"/>
      <c r="L193" s="546"/>
      <c r="M193" s="546"/>
      <c r="N193" s="546"/>
      <c r="O193" s="546"/>
      <c r="P193" s="546"/>
      <c r="Q193" s="546"/>
      <c r="R193" s="956">
        <f t="shared" si="105"/>
        <v>460</v>
      </c>
      <c r="S193" s="547">
        <v>460</v>
      </c>
      <c r="T193" s="546"/>
      <c r="U193" s="546"/>
      <c r="V193" s="546"/>
      <c r="W193" s="546"/>
      <c r="X193" s="546"/>
      <c r="Y193" s="882"/>
      <c r="Z193" s="546"/>
      <c r="AA193" s="546"/>
      <c r="AB193" s="546"/>
      <c r="AC193" s="546"/>
      <c r="AD193" s="376"/>
      <c r="AE193" s="379"/>
      <c r="AF193" s="379"/>
      <c r="AG193" s="379"/>
      <c r="AH193" s="379"/>
      <c r="AI193" s="379"/>
      <c r="AJ193" s="379"/>
      <c r="AK193" s="379"/>
      <c r="AL193" s="379"/>
      <c r="AM193" s="379"/>
      <c r="AN193" s="379"/>
      <c r="AO193" s="379"/>
      <c r="AP193" s="379"/>
      <c r="AQ193" s="379"/>
      <c r="AR193" s="379"/>
      <c r="AS193" s="379"/>
      <c r="AT193" s="379"/>
      <c r="AU193" s="379"/>
      <c r="AV193" s="379"/>
      <c r="AW193" s="379"/>
      <c r="AX193" s="379"/>
      <c r="AY193" s="379"/>
      <c r="AZ193" s="379"/>
      <c r="BA193" s="379"/>
    </row>
    <row r="194" spans="1:53" ht="86.25" customHeight="1" x14ac:dyDescent="0.35">
      <c r="A194" s="456">
        <v>20</v>
      </c>
      <c r="B194" s="542" t="s">
        <v>717</v>
      </c>
      <c r="C194" s="415" t="s">
        <v>30</v>
      </c>
      <c r="D194" s="459"/>
      <c r="E194" s="545" t="s">
        <v>95</v>
      </c>
      <c r="F194" s="457">
        <f t="shared" si="104"/>
        <v>100</v>
      </c>
      <c r="G194" s="457">
        <v>100</v>
      </c>
      <c r="H194" s="458"/>
      <c r="I194" s="458"/>
      <c r="J194" s="458"/>
      <c r="K194" s="458"/>
      <c r="L194" s="458"/>
      <c r="M194" s="458"/>
      <c r="N194" s="458"/>
      <c r="O194" s="458"/>
      <c r="P194" s="458"/>
      <c r="Q194" s="458"/>
      <c r="R194" s="957">
        <f t="shared" si="105"/>
        <v>100</v>
      </c>
      <c r="S194" s="457">
        <v>100</v>
      </c>
      <c r="T194" s="458"/>
      <c r="U194" s="458"/>
      <c r="V194" s="458"/>
      <c r="W194" s="458"/>
      <c r="X194" s="458"/>
      <c r="Y194" s="888"/>
      <c r="Z194" s="458"/>
      <c r="AA194" s="458"/>
      <c r="AB194" s="458"/>
      <c r="AC194" s="458"/>
      <c r="AD194" s="512"/>
    </row>
    <row r="195" spans="1:53" ht="102.75" customHeight="1" x14ac:dyDescent="0.35">
      <c r="A195" s="456">
        <v>21</v>
      </c>
      <c r="B195" s="542" t="s">
        <v>718</v>
      </c>
      <c r="C195" s="415" t="s">
        <v>30</v>
      </c>
      <c r="D195" s="459"/>
      <c r="E195" s="545" t="s">
        <v>95</v>
      </c>
      <c r="F195" s="457">
        <f t="shared" si="104"/>
        <v>100</v>
      </c>
      <c r="G195" s="457">
        <v>100</v>
      </c>
      <c r="H195" s="458"/>
      <c r="I195" s="458"/>
      <c r="J195" s="458"/>
      <c r="K195" s="458"/>
      <c r="L195" s="458"/>
      <c r="M195" s="458"/>
      <c r="N195" s="458"/>
      <c r="O195" s="458"/>
      <c r="P195" s="458"/>
      <c r="Q195" s="458"/>
      <c r="R195" s="957">
        <f t="shared" si="105"/>
        <v>100</v>
      </c>
      <c r="S195" s="457">
        <v>100</v>
      </c>
      <c r="T195" s="458"/>
      <c r="U195" s="458"/>
      <c r="V195" s="458"/>
      <c r="W195" s="458"/>
      <c r="X195" s="458"/>
      <c r="Y195" s="888"/>
      <c r="Z195" s="458"/>
      <c r="AA195" s="458"/>
      <c r="AB195" s="458"/>
      <c r="AC195" s="458"/>
      <c r="AD195" s="512"/>
    </row>
    <row r="196" spans="1:53" ht="102.75" customHeight="1" x14ac:dyDescent="0.35">
      <c r="A196" s="456">
        <v>22</v>
      </c>
      <c r="B196" s="542" t="s">
        <v>864</v>
      </c>
      <c r="C196" s="415" t="s">
        <v>30</v>
      </c>
      <c r="D196" s="459"/>
      <c r="E196" s="545" t="s">
        <v>96</v>
      </c>
      <c r="F196" s="457">
        <f t="shared" ref="F196:F200" si="106">SUM(G196:O196)</f>
        <v>100</v>
      </c>
      <c r="G196" s="457">
        <v>100</v>
      </c>
      <c r="H196" s="458"/>
      <c r="I196" s="458"/>
      <c r="J196" s="458"/>
      <c r="K196" s="458"/>
      <c r="L196" s="458"/>
      <c r="M196" s="458"/>
      <c r="N196" s="458"/>
      <c r="O196" s="458"/>
      <c r="P196" s="458"/>
      <c r="Q196" s="458"/>
      <c r="R196" s="957">
        <f t="shared" si="105"/>
        <v>100</v>
      </c>
      <c r="S196" s="457">
        <v>100</v>
      </c>
      <c r="T196" s="458"/>
      <c r="U196" s="458"/>
      <c r="V196" s="458"/>
      <c r="W196" s="458"/>
      <c r="X196" s="458"/>
      <c r="Y196" s="888"/>
      <c r="Z196" s="458"/>
      <c r="AA196" s="458"/>
      <c r="AB196" s="458"/>
      <c r="AC196" s="458"/>
      <c r="AD196" s="512"/>
    </row>
    <row r="197" spans="1:53" s="338" customFormat="1" ht="94.5" customHeight="1" x14ac:dyDescent="0.35">
      <c r="A197" s="456">
        <v>23</v>
      </c>
      <c r="B197" s="411" t="s">
        <v>495</v>
      </c>
      <c r="C197" s="406" t="s">
        <v>30</v>
      </c>
      <c r="D197" s="449"/>
      <c r="E197" s="453" t="s">
        <v>664</v>
      </c>
      <c r="F197" s="416">
        <f>SUM(G197:O197)</f>
        <v>50</v>
      </c>
      <c r="G197" s="416">
        <v>50</v>
      </c>
      <c r="H197" s="458"/>
      <c r="I197" s="458"/>
      <c r="J197" s="458"/>
      <c r="K197" s="458"/>
      <c r="L197" s="458"/>
      <c r="M197" s="458"/>
      <c r="N197" s="458"/>
      <c r="O197" s="458"/>
      <c r="P197" s="458"/>
      <c r="Q197" s="458"/>
      <c r="R197" s="883">
        <f>SUM(S197:AA197)</f>
        <v>50</v>
      </c>
      <c r="S197" s="416">
        <v>50</v>
      </c>
      <c r="T197" s="458"/>
      <c r="U197" s="458"/>
      <c r="V197" s="458"/>
      <c r="W197" s="458"/>
      <c r="X197" s="458"/>
      <c r="Y197" s="888"/>
      <c r="Z197" s="458"/>
      <c r="AA197" s="458"/>
      <c r="AB197" s="458"/>
      <c r="AC197" s="458"/>
      <c r="AD197" s="512"/>
      <c r="AE197" s="337"/>
      <c r="AF197" s="337"/>
      <c r="AG197" s="337"/>
      <c r="AH197" s="337"/>
      <c r="AI197" s="337"/>
    </row>
    <row r="198" spans="1:53" ht="75" customHeight="1" x14ac:dyDescent="0.35">
      <c r="A198" s="456">
        <v>24</v>
      </c>
      <c r="B198" s="411" t="s">
        <v>496</v>
      </c>
      <c r="C198" s="406" t="s">
        <v>30</v>
      </c>
      <c r="D198" s="449"/>
      <c r="E198" s="453" t="s">
        <v>664</v>
      </c>
      <c r="F198" s="416">
        <f>SUM(G198:O198)</f>
        <v>50</v>
      </c>
      <c r="G198" s="416">
        <v>50</v>
      </c>
      <c r="H198" s="458"/>
      <c r="I198" s="458"/>
      <c r="J198" s="458"/>
      <c r="K198" s="458"/>
      <c r="L198" s="458"/>
      <c r="M198" s="458"/>
      <c r="N198" s="458"/>
      <c r="O198" s="458"/>
      <c r="P198" s="458"/>
      <c r="Q198" s="458"/>
      <c r="R198" s="883">
        <f>SUM(S198:AA198)</f>
        <v>50</v>
      </c>
      <c r="S198" s="416">
        <v>50</v>
      </c>
      <c r="T198" s="458"/>
      <c r="U198" s="458"/>
      <c r="V198" s="458"/>
      <c r="W198" s="458"/>
      <c r="X198" s="458"/>
      <c r="Y198" s="888"/>
      <c r="Z198" s="458"/>
      <c r="AA198" s="458"/>
      <c r="AB198" s="458"/>
      <c r="AC198" s="458"/>
      <c r="AD198" s="512"/>
    </row>
    <row r="199" spans="1:53" ht="102.75" customHeight="1" x14ac:dyDescent="0.35">
      <c r="A199" s="456">
        <v>25</v>
      </c>
      <c r="B199" s="542" t="s">
        <v>865</v>
      </c>
      <c r="C199" s="415" t="s">
        <v>30</v>
      </c>
      <c r="D199" s="459"/>
      <c r="E199" s="545" t="s">
        <v>102</v>
      </c>
      <c r="F199" s="457">
        <f t="shared" si="106"/>
        <v>50</v>
      </c>
      <c r="G199" s="457">
        <v>50</v>
      </c>
      <c r="H199" s="458"/>
      <c r="I199" s="458"/>
      <c r="J199" s="458"/>
      <c r="K199" s="458"/>
      <c r="L199" s="458"/>
      <c r="M199" s="458"/>
      <c r="N199" s="458"/>
      <c r="O199" s="458"/>
      <c r="P199" s="458"/>
      <c r="Q199" s="458"/>
      <c r="R199" s="957">
        <f t="shared" ref="R199:R200" si="107">SUM(S199:AA199)</f>
        <v>50</v>
      </c>
      <c r="S199" s="457">
        <v>50</v>
      </c>
      <c r="T199" s="458"/>
      <c r="U199" s="458"/>
      <c r="V199" s="458"/>
      <c r="W199" s="458"/>
      <c r="X199" s="458"/>
      <c r="Y199" s="888"/>
      <c r="Z199" s="458"/>
      <c r="AA199" s="458"/>
      <c r="AB199" s="458"/>
      <c r="AC199" s="458"/>
      <c r="AD199" s="512"/>
    </row>
    <row r="200" spans="1:53" ht="102.75" customHeight="1" x14ac:dyDescent="0.35">
      <c r="A200" s="456">
        <v>26</v>
      </c>
      <c r="B200" s="542" t="s">
        <v>866</v>
      </c>
      <c r="C200" s="415" t="s">
        <v>30</v>
      </c>
      <c r="D200" s="459"/>
      <c r="E200" s="545" t="s">
        <v>98</v>
      </c>
      <c r="F200" s="457">
        <f t="shared" si="106"/>
        <v>100</v>
      </c>
      <c r="G200" s="457">
        <v>100</v>
      </c>
      <c r="H200" s="458"/>
      <c r="I200" s="458"/>
      <c r="J200" s="458"/>
      <c r="K200" s="458"/>
      <c r="L200" s="458"/>
      <c r="M200" s="458"/>
      <c r="N200" s="458"/>
      <c r="O200" s="458"/>
      <c r="P200" s="458"/>
      <c r="Q200" s="458"/>
      <c r="R200" s="957">
        <f t="shared" si="107"/>
        <v>100</v>
      </c>
      <c r="S200" s="457">
        <v>100</v>
      </c>
      <c r="T200" s="458"/>
      <c r="U200" s="458"/>
      <c r="V200" s="458"/>
      <c r="W200" s="458"/>
      <c r="X200" s="458"/>
      <c r="Y200" s="888"/>
      <c r="Z200" s="458"/>
      <c r="AA200" s="458"/>
      <c r="AB200" s="458"/>
      <c r="AC200" s="458"/>
      <c r="AD200" s="512"/>
    </row>
    <row r="201" spans="1:53" ht="102.75" customHeight="1" x14ac:dyDescent="0.35">
      <c r="A201" s="456">
        <v>27</v>
      </c>
      <c r="B201" s="441" t="s">
        <v>867</v>
      </c>
      <c r="C201" s="415" t="s">
        <v>30</v>
      </c>
      <c r="D201" s="459"/>
      <c r="E201" s="545" t="s">
        <v>169</v>
      </c>
      <c r="F201" s="457">
        <f>SUM(G201:O201)</f>
        <v>50</v>
      </c>
      <c r="G201" s="457">
        <v>50</v>
      </c>
      <c r="H201" s="458"/>
      <c r="I201" s="458"/>
      <c r="J201" s="458"/>
      <c r="K201" s="458"/>
      <c r="L201" s="458"/>
      <c r="M201" s="458"/>
      <c r="N201" s="458"/>
      <c r="O201" s="458"/>
      <c r="P201" s="458"/>
      <c r="Q201" s="458"/>
      <c r="R201" s="957">
        <f>SUM(S201:AA201)</f>
        <v>50</v>
      </c>
      <c r="S201" s="457">
        <v>50</v>
      </c>
      <c r="T201" s="458"/>
      <c r="U201" s="458"/>
      <c r="V201" s="458"/>
      <c r="W201" s="458"/>
      <c r="X201" s="458"/>
      <c r="Y201" s="888"/>
      <c r="Z201" s="458"/>
      <c r="AA201" s="458"/>
      <c r="AB201" s="458"/>
      <c r="AC201" s="458"/>
      <c r="AD201" s="512"/>
    </row>
    <row r="202" spans="1:53" s="438" customFormat="1" ht="74.25" customHeight="1" x14ac:dyDescent="0.35">
      <c r="A202" s="456">
        <v>28</v>
      </c>
      <c r="B202" s="441" t="s">
        <v>491</v>
      </c>
      <c r="C202" s="415" t="s">
        <v>30</v>
      </c>
      <c r="D202" s="417"/>
      <c r="E202" s="407" t="s">
        <v>102</v>
      </c>
      <c r="F202" s="408">
        <f>SUM(G202:O202)</f>
        <v>50</v>
      </c>
      <c r="G202" s="457">
        <v>50</v>
      </c>
      <c r="H202" s="410"/>
      <c r="I202" s="410"/>
      <c r="J202" s="410"/>
      <c r="K202" s="410"/>
      <c r="L202" s="410"/>
      <c r="M202" s="410"/>
      <c r="N202" s="410"/>
      <c r="O202" s="410"/>
      <c r="P202" s="410"/>
      <c r="Q202" s="410"/>
      <c r="R202" s="955">
        <f>SUM(S202:AA202)</f>
        <v>50</v>
      </c>
      <c r="S202" s="457">
        <v>50</v>
      </c>
      <c r="T202" s="410"/>
      <c r="U202" s="410"/>
      <c r="V202" s="410"/>
      <c r="W202" s="410"/>
      <c r="X202" s="410"/>
      <c r="Y202" s="881"/>
      <c r="Z202" s="410"/>
      <c r="AA202" s="410"/>
      <c r="AB202" s="410"/>
      <c r="AC202" s="410"/>
      <c r="AD202" s="417"/>
      <c r="AE202" s="436"/>
      <c r="AF202" s="436"/>
      <c r="AG202" s="436"/>
      <c r="AH202" s="436"/>
      <c r="AI202" s="436"/>
      <c r="AJ202" s="437"/>
      <c r="AK202" s="437"/>
      <c r="AL202" s="437"/>
      <c r="AM202" s="437"/>
      <c r="AN202" s="437"/>
      <c r="AO202" s="437"/>
      <c r="AP202" s="437"/>
      <c r="AQ202" s="437"/>
      <c r="AR202" s="437"/>
      <c r="AS202" s="437"/>
      <c r="AT202" s="437"/>
      <c r="AU202" s="437"/>
      <c r="AV202" s="437"/>
      <c r="AW202" s="437"/>
      <c r="AX202" s="437"/>
      <c r="AY202" s="437"/>
      <c r="AZ202" s="437"/>
      <c r="BA202" s="437"/>
    </row>
    <row r="203" spans="1:53" s="438" customFormat="1" ht="74.25" customHeight="1" x14ac:dyDescent="0.35">
      <c r="A203" s="456">
        <v>29</v>
      </c>
      <c r="B203" s="405" t="s">
        <v>774</v>
      </c>
      <c r="C203" s="415"/>
      <c r="D203" s="417"/>
      <c r="E203" s="407" t="s">
        <v>103</v>
      </c>
      <c r="F203" s="408">
        <f t="shared" ref="F203:F229" si="108">SUM(G203:O203)</f>
        <v>50</v>
      </c>
      <c r="G203" s="546">
        <f>5000-4500-450</f>
        <v>50</v>
      </c>
      <c r="H203" s="410"/>
      <c r="I203" s="410"/>
      <c r="J203" s="410"/>
      <c r="K203" s="410"/>
      <c r="L203" s="410"/>
      <c r="M203" s="410"/>
      <c r="N203" s="410"/>
      <c r="O203" s="410"/>
      <c r="P203" s="410"/>
      <c r="Q203" s="410"/>
      <c r="R203" s="955">
        <f t="shared" ref="R203:R228" si="109">SUM(S203:AA203)</f>
        <v>50</v>
      </c>
      <c r="S203" s="546">
        <f>5000-4500-450</f>
        <v>50</v>
      </c>
      <c r="T203" s="410"/>
      <c r="U203" s="410"/>
      <c r="V203" s="410"/>
      <c r="W203" s="410"/>
      <c r="X203" s="410"/>
      <c r="Y203" s="881"/>
      <c r="Z203" s="410"/>
      <c r="AA203" s="410"/>
      <c r="AB203" s="410"/>
      <c r="AC203" s="410"/>
      <c r="AD203" s="417"/>
      <c r="AE203" s="436"/>
      <c r="AF203" s="436"/>
      <c r="AG203" s="436"/>
      <c r="AH203" s="436"/>
      <c r="AI203" s="436"/>
      <c r="AJ203" s="437"/>
      <c r="AK203" s="437"/>
      <c r="AL203" s="437"/>
      <c r="AM203" s="437"/>
      <c r="AN203" s="437"/>
      <c r="AO203" s="437"/>
      <c r="AP203" s="437"/>
      <c r="AQ203" s="437"/>
      <c r="AR203" s="437"/>
      <c r="AS203" s="437"/>
      <c r="AT203" s="437"/>
      <c r="AU203" s="437"/>
      <c r="AV203" s="437"/>
      <c r="AW203" s="437"/>
      <c r="AX203" s="437"/>
      <c r="AY203" s="437"/>
      <c r="AZ203" s="437"/>
      <c r="BA203" s="437"/>
    </row>
    <row r="204" spans="1:53" s="438" customFormat="1" ht="74.25" customHeight="1" x14ac:dyDescent="0.35">
      <c r="A204" s="456">
        <v>30</v>
      </c>
      <c r="B204" s="405" t="s">
        <v>1225</v>
      </c>
      <c r="C204" s="415"/>
      <c r="D204" s="417"/>
      <c r="E204" s="407" t="s">
        <v>97</v>
      </c>
      <c r="F204" s="408">
        <f t="shared" si="108"/>
        <v>500</v>
      </c>
      <c r="G204" s="547">
        <v>500</v>
      </c>
      <c r="H204" s="410"/>
      <c r="I204" s="410"/>
      <c r="J204" s="410"/>
      <c r="K204" s="410"/>
      <c r="L204" s="410"/>
      <c r="M204" s="410"/>
      <c r="N204" s="410"/>
      <c r="O204" s="410"/>
      <c r="P204" s="410"/>
      <c r="Q204" s="410"/>
      <c r="R204" s="955">
        <f t="shared" si="109"/>
        <v>500</v>
      </c>
      <c r="S204" s="547">
        <v>500</v>
      </c>
      <c r="T204" s="410"/>
      <c r="U204" s="410"/>
      <c r="V204" s="410"/>
      <c r="W204" s="410"/>
      <c r="X204" s="410"/>
      <c r="Y204" s="881"/>
      <c r="Z204" s="410"/>
      <c r="AA204" s="410"/>
      <c r="AB204" s="410"/>
      <c r="AC204" s="410"/>
      <c r="AD204" s="417"/>
      <c r="AE204" s="436"/>
      <c r="AF204" s="436"/>
      <c r="AG204" s="436"/>
      <c r="AH204" s="436"/>
      <c r="AI204" s="436"/>
      <c r="AJ204" s="437"/>
      <c r="AK204" s="437"/>
      <c r="AL204" s="437"/>
      <c r="AM204" s="437"/>
      <c r="AN204" s="437"/>
      <c r="AO204" s="437"/>
      <c r="AP204" s="437"/>
      <c r="AQ204" s="437"/>
      <c r="AR204" s="437"/>
      <c r="AS204" s="437"/>
      <c r="AT204" s="437"/>
      <c r="AU204" s="437"/>
      <c r="AV204" s="437"/>
      <c r="AW204" s="437"/>
      <c r="AX204" s="437"/>
      <c r="AY204" s="437"/>
      <c r="AZ204" s="437"/>
      <c r="BA204" s="437"/>
    </row>
    <row r="205" spans="1:53" s="438" customFormat="1" ht="111" customHeight="1" x14ac:dyDescent="0.35">
      <c r="A205" s="456">
        <v>31</v>
      </c>
      <c r="B205" s="443" t="s">
        <v>1226</v>
      </c>
      <c r="C205" s="415"/>
      <c r="D205" s="417"/>
      <c r="E205" s="407" t="s">
        <v>101</v>
      </c>
      <c r="F205" s="408">
        <f t="shared" si="108"/>
        <v>10</v>
      </c>
      <c r="G205" s="547">
        <v>10</v>
      </c>
      <c r="H205" s="410"/>
      <c r="I205" s="410"/>
      <c r="J205" s="410"/>
      <c r="K205" s="410"/>
      <c r="L205" s="410"/>
      <c r="M205" s="410"/>
      <c r="N205" s="410"/>
      <c r="O205" s="410"/>
      <c r="P205" s="410"/>
      <c r="Q205" s="410"/>
      <c r="R205" s="955">
        <f t="shared" si="109"/>
        <v>10</v>
      </c>
      <c r="S205" s="547">
        <v>10</v>
      </c>
      <c r="T205" s="410"/>
      <c r="U205" s="410"/>
      <c r="V205" s="410"/>
      <c r="W205" s="410"/>
      <c r="X205" s="410"/>
      <c r="Y205" s="881"/>
      <c r="Z205" s="410"/>
      <c r="AA205" s="410"/>
      <c r="AB205" s="410"/>
      <c r="AC205" s="410"/>
      <c r="AD205" s="417"/>
      <c r="AE205" s="436"/>
      <c r="AF205" s="436"/>
      <c r="AG205" s="436"/>
      <c r="AH205" s="436"/>
      <c r="AI205" s="436"/>
      <c r="AJ205" s="437"/>
      <c r="AK205" s="437"/>
      <c r="AL205" s="437"/>
      <c r="AM205" s="437"/>
      <c r="AN205" s="437"/>
      <c r="AO205" s="437"/>
      <c r="AP205" s="437"/>
      <c r="AQ205" s="437"/>
      <c r="AR205" s="437"/>
      <c r="AS205" s="437"/>
      <c r="AT205" s="437"/>
      <c r="AU205" s="437"/>
      <c r="AV205" s="437"/>
      <c r="AW205" s="437"/>
      <c r="AX205" s="437"/>
      <c r="AY205" s="437"/>
      <c r="AZ205" s="437"/>
      <c r="BA205" s="437"/>
    </row>
    <row r="206" spans="1:53" s="438" customFormat="1" ht="134.25" customHeight="1" x14ac:dyDescent="0.35">
      <c r="A206" s="456">
        <v>32</v>
      </c>
      <c r="B206" s="405" t="s">
        <v>1227</v>
      </c>
      <c r="C206" s="415"/>
      <c r="D206" s="417"/>
      <c r="E206" s="407" t="s">
        <v>101</v>
      </c>
      <c r="F206" s="408">
        <f t="shared" si="108"/>
        <v>5</v>
      </c>
      <c r="G206" s="547">
        <v>5</v>
      </c>
      <c r="H206" s="410"/>
      <c r="I206" s="410"/>
      <c r="J206" s="410"/>
      <c r="K206" s="410"/>
      <c r="L206" s="410"/>
      <c r="M206" s="410"/>
      <c r="N206" s="410"/>
      <c r="O206" s="410"/>
      <c r="P206" s="410"/>
      <c r="Q206" s="410"/>
      <c r="R206" s="955">
        <f t="shared" si="109"/>
        <v>5</v>
      </c>
      <c r="S206" s="547">
        <v>5</v>
      </c>
      <c r="T206" s="410"/>
      <c r="U206" s="410"/>
      <c r="V206" s="410"/>
      <c r="W206" s="410"/>
      <c r="X206" s="410"/>
      <c r="Y206" s="881"/>
      <c r="Z206" s="410"/>
      <c r="AA206" s="410"/>
      <c r="AB206" s="410"/>
      <c r="AC206" s="410"/>
      <c r="AD206" s="417"/>
      <c r="AE206" s="436"/>
      <c r="AF206" s="436"/>
      <c r="AG206" s="436"/>
      <c r="AH206" s="436"/>
      <c r="AI206" s="436"/>
      <c r="AJ206" s="437"/>
      <c r="AK206" s="437"/>
      <c r="AL206" s="437"/>
      <c r="AM206" s="437"/>
      <c r="AN206" s="437"/>
      <c r="AO206" s="437"/>
      <c r="AP206" s="437"/>
      <c r="AQ206" s="437"/>
      <c r="AR206" s="437"/>
      <c r="AS206" s="437"/>
      <c r="AT206" s="437"/>
      <c r="AU206" s="437"/>
      <c r="AV206" s="437"/>
      <c r="AW206" s="437"/>
      <c r="AX206" s="437"/>
      <c r="AY206" s="437"/>
      <c r="AZ206" s="437"/>
      <c r="BA206" s="437"/>
    </row>
    <row r="207" spans="1:53" s="438" customFormat="1" ht="74.25" customHeight="1" x14ac:dyDescent="0.35">
      <c r="A207" s="456">
        <v>33</v>
      </c>
      <c r="B207" s="548" t="s">
        <v>1228</v>
      </c>
      <c r="C207" s="415"/>
      <c r="D207" s="417"/>
      <c r="E207" s="407" t="s">
        <v>98</v>
      </c>
      <c r="F207" s="408">
        <f t="shared" si="108"/>
        <v>5</v>
      </c>
      <c r="G207" s="547">
        <v>5</v>
      </c>
      <c r="H207" s="410"/>
      <c r="I207" s="410"/>
      <c r="J207" s="410"/>
      <c r="K207" s="410"/>
      <c r="L207" s="410"/>
      <c r="M207" s="410"/>
      <c r="N207" s="410"/>
      <c r="O207" s="410"/>
      <c r="P207" s="410"/>
      <c r="Q207" s="410"/>
      <c r="R207" s="955">
        <f t="shared" si="109"/>
        <v>5</v>
      </c>
      <c r="S207" s="547">
        <v>5</v>
      </c>
      <c r="T207" s="410"/>
      <c r="U207" s="410"/>
      <c r="V207" s="410"/>
      <c r="W207" s="410"/>
      <c r="X207" s="410"/>
      <c r="Y207" s="881"/>
      <c r="Z207" s="410"/>
      <c r="AA207" s="410"/>
      <c r="AB207" s="410"/>
      <c r="AC207" s="410"/>
      <c r="AD207" s="417"/>
      <c r="AE207" s="436"/>
      <c r="AF207" s="436"/>
      <c r="AG207" s="436"/>
      <c r="AH207" s="436"/>
      <c r="AI207" s="436"/>
      <c r="AJ207" s="437"/>
      <c r="AK207" s="437"/>
      <c r="AL207" s="437"/>
      <c r="AM207" s="437"/>
      <c r="AN207" s="437"/>
      <c r="AO207" s="437"/>
      <c r="AP207" s="437"/>
      <c r="AQ207" s="437"/>
      <c r="AR207" s="437"/>
      <c r="AS207" s="437"/>
      <c r="AT207" s="437"/>
      <c r="AU207" s="437"/>
      <c r="AV207" s="437"/>
      <c r="AW207" s="437"/>
      <c r="AX207" s="437"/>
      <c r="AY207" s="437"/>
      <c r="AZ207" s="437"/>
      <c r="BA207" s="437"/>
    </row>
    <row r="208" spans="1:53" s="438" customFormat="1" ht="74.25" customHeight="1" x14ac:dyDescent="0.35">
      <c r="A208" s="456">
        <v>34</v>
      </c>
      <c r="B208" s="548" t="s">
        <v>1229</v>
      </c>
      <c r="C208" s="415"/>
      <c r="D208" s="417"/>
      <c r="E208" s="407" t="s">
        <v>98</v>
      </c>
      <c r="F208" s="408">
        <f t="shared" si="108"/>
        <v>5</v>
      </c>
      <c r="G208" s="547">
        <v>5</v>
      </c>
      <c r="H208" s="410"/>
      <c r="I208" s="410"/>
      <c r="J208" s="410"/>
      <c r="K208" s="410"/>
      <c r="L208" s="410"/>
      <c r="M208" s="410"/>
      <c r="N208" s="410"/>
      <c r="O208" s="410"/>
      <c r="P208" s="410"/>
      <c r="Q208" s="410"/>
      <c r="R208" s="955">
        <f t="shared" si="109"/>
        <v>5</v>
      </c>
      <c r="S208" s="547">
        <v>5</v>
      </c>
      <c r="T208" s="410"/>
      <c r="U208" s="410"/>
      <c r="V208" s="410"/>
      <c r="W208" s="410"/>
      <c r="X208" s="410"/>
      <c r="Y208" s="881"/>
      <c r="Z208" s="410"/>
      <c r="AA208" s="410"/>
      <c r="AB208" s="410"/>
      <c r="AC208" s="410"/>
      <c r="AD208" s="417"/>
      <c r="AE208" s="436"/>
      <c r="AF208" s="436"/>
      <c r="AG208" s="436"/>
      <c r="AH208" s="436"/>
      <c r="AI208" s="436"/>
      <c r="AJ208" s="437"/>
      <c r="AK208" s="437"/>
      <c r="AL208" s="437"/>
      <c r="AM208" s="437"/>
      <c r="AN208" s="437"/>
      <c r="AO208" s="437"/>
      <c r="AP208" s="437"/>
      <c r="AQ208" s="437"/>
      <c r="AR208" s="437"/>
      <c r="AS208" s="437"/>
      <c r="AT208" s="437"/>
      <c r="AU208" s="437"/>
      <c r="AV208" s="437"/>
      <c r="AW208" s="437"/>
      <c r="AX208" s="437"/>
      <c r="AY208" s="437"/>
      <c r="AZ208" s="437"/>
      <c r="BA208" s="437"/>
    </row>
    <row r="209" spans="1:53" s="438" customFormat="1" ht="74.25" customHeight="1" x14ac:dyDescent="0.35">
      <c r="A209" s="456">
        <v>35</v>
      </c>
      <c r="B209" s="548" t="s">
        <v>1230</v>
      </c>
      <c r="C209" s="415"/>
      <c r="D209" s="417"/>
      <c r="E209" s="407" t="s">
        <v>98</v>
      </c>
      <c r="F209" s="408">
        <f t="shared" si="108"/>
        <v>5</v>
      </c>
      <c r="G209" s="547">
        <v>5</v>
      </c>
      <c r="H209" s="410"/>
      <c r="I209" s="410"/>
      <c r="J209" s="410"/>
      <c r="K209" s="410"/>
      <c r="L209" s="410"/>
      <c r="M209" s="410"/>
      <c r="N209" s="410"/>
      <c r="O209" s="410"/>
      <c r="P209" s="410"/>
      <c r="Q209" s="410"/>
      <c r="R209" s="955">
        <f t="shared" si="109"/>
        <v>5</v>
      </c>
      <c r="S209" s="547">
        <v>5</v>
      </c>
      <c r="T209" s="410"/>
      <c r="U209" s="410"/>
      <c r="V209" s="410"/>
      <c r="W209" s="410"/>
      <c r="X209" s="410"/>
      <c r="Y209" s="881"/>
      <c r="Z209" s="410"/>
      <c r="AA209" s="410"/>
      <c r="AB209" s="410"/>
      <c r="AC209" s="410"/>
      <c r="AD209" s="417"/>
      <c r="AE209" s="436"/>
      <c r="AF209" s="436"/>
      <c r="AG209" s="436"/>
      <c r="AH209" s="436"/>
      <c r="AI209" s="436"/>
      <c r="AJ209" s="437"/>
      <c r="AK209" s="437"/>
      <c r="AL209" s="437"/>
      <c r="AM209" s="437"/>
      <c r="AN209" s="437"/>
      <c r="AO209" s="437"/>
      <c r="AP209" s="437"/>
      <c r="AQ209" s="437"/>
      <c r="AR209" s="437"/>
      <c r="AS209" s="437"/>
      <c r="AT209" s="437"/>
      <c r="AU209" s="437"/>
      <c r="AV209" s="437"/>
      <c r="AW209" s="437"/>
      <c r="AX209" s="437"/>
      <c r="AY209" s="437"/>
      <c r="AZ209" s="437"/>
      <c r="BA209" s="437"/>
    </row>
    <row r="210" spans="1:53" s="438" customFormat="1" ht="74.25" customHeight="1" x14ac:dyDescent="0.35">
      <c r="A210" s="456">
        <v>36</v>
      </c>
      <c r="B210" s="548" t="s">
        <v>1231</v>
      </c>
      <c r="C210" s="415"/>
      <c r="D210" s="417"/>
      <c r="E210" s="407" t="s">
        <v>98</v>
      </c>
      <c r="F210" s="408">
        <f t="shared" si="108"/>
        <v>5</v>
      </c>
      <c r="G210" s="547">
        <v>5</v>
      </c>
      <c r="H210" s="410"/>
      <c r="I210" s="410"/>
      <c r="J210" s="410"/>
      <c r="K210" s="410"/>
      <c r="L210" s="410"/>
      <c r="M210" s="410"/>
      <c r="N210" s="410"/>
      <c r="O210" s="410"/>
      <c r="P210" s="410"/>
      <c r="Q210" s="410"/>
      <c r="R210" s="955">
        <f t="shared" si="109"/>
        <v>5</v>
      </c>
      <c r="S210" s="547">
        <v>5</v>
      </c>
      <c r="T210" s="410"/>
      <c r="U210" s="410"/>
      <c r="V210" s="410"/>
      <c r="W210" s="410"/>
      <c r="X210" s="410"/>
      <c r="Y210" s="881"/>
      <c r="Z210" s="410"/>
      <c r="AA210" s="410"/>
      <c r="AB210" s="410"/>
      <c r="AC210" s="410"/>
      <c r="AD210" s="417"/>
      <c r="AE210" s="436"/>
      <c r="AF210" s="436"/>
      <c r="AG210" s="436"/>
      <c r="AH210" s="436"/>
      <c r="AI210" s="436"/>
      <c r="AJ210" s="437"/>
      <c r="AK210" s="437"/>
      <c r="AL210" s="437"/>
      <c r="AM210" s="437"/>
      <c r="AN210" s="437"/>
      <c r="AO210" s="437"/>
      <c r="AP210" s="437"/>
      <c r="AQ210" s="437"/>
      <c r="AR210" s="437"/>
      <c r="AS210" s="437"/>
      <c r="AT210" s="437"/>
      <c r="AU210" s="437"/>
      <c r="AV210" s="437"/>
      <c r="AW210" s="437"/>
      <c r="AX210" s="437"/>
      <c r="AY210" s="437"/>
      <c r="AZ210" s="437"/>
      <c r="BA210" s="437"/>
    </row>
    <row r="211" spans="1:53" s="438" customFormat="1" ht="74.25" customHeight="1" x14ac:dyDescent="0.35">
      <c r="A211" s="456">
        <v>37</v>
      </c>
      <c r="B211" s="411" t="s">
        <v>1232</v>
      </c>
      <c r="C211" s="415"/>
      <c r="D211" s="417"/>
      <c r="E211" s="449" t="s">
        <v>104</v>
      </c>
      <c r="F211" s="408">
        <f t="shared" si="108"/>
        <v>5</v>
      </c>
      <c r="G211" s="549">
        <v>5</v>
      </c>
      <c r="H211" s="410"/>
      <c r="I211" s="410"/>
      <c r="J211" s="410"/>
      <c r="K211" s="410"/>
      <c r="L211" s="410"/>
      <c r="M211" s="410"/>
      <c r="N211" s="410"/>
      <c r="O211" s="410"/>
      <c r="P211" s="410"/>
      <c r="Q211" s="410"/>
      <c r="R211" s="955">
        <f t="shared" si="109"/>
        <v>5</v>
      </c>
      <c r="S211" s="549">
        <v>5</v>
      </c>
      <c r="T211" s="410"/>
      <c r="U211" s="410"/>
      <c r="V211" s="410"/>
      <c r="W211" s="410"/>
      <c r="X211" s="410"/>
      <c r="Y211" s="881"/>
      <c r="Z211" s="410"/>
      <c r="AA211" s="410"/>
      <c r="AB211" s="410"/>
      <c r="AC211" s="410"/>
      <c r="AD211" s="417"/>
      <c r="AE211" s="436"/>
      <c r="AF211" s="436"/>
      <c r="AG211" s="436"/>
      <c r="AH211" s="436"/>
      <c r="AI211" s="436"/>
      <c r="AJ211" s="437"/>
      <c r="AK211" s="437"/>
      <c r="AL211" s="437"/>
      <c r="AM211" s="437"/>
      <c r="AN211" s="437"/>
      <c r="AO211" s="437"/>
      <c r="AP211" s="437"/>
      <c r="AQ211" s="437"/>
      <c r="AR211" s="437"/>
      <c r="AS211" s="437"/>
      <c r="AT211" s="437"/>
      <c r="AU211" s="437"/>
      <c r="AV211" s="437"/>
      <c r="AW211" s="437"/>
      <c r="AX211" s="437"/>
      <c r="AY211" s="437"/>
      <c r="AZ211" s="437"/>
      <c r="BA211" s="437"/>
    </row>
    <row r="212" spans="1:53" s="438" customFormat="1" ht="74.25" customHeight="1" x14ac:dyDescent="0.35">
      <c r="A212" s="456">
        <v>38</v>
      </c>
      <c r="B212" s="411" t="s">
        <v>1233</v>
      </c>
      <c r="C212" s="415"/>
      <c r="D212" s="417"/>
      <c r="E212" s="449" t="s">
        <v>104</v>
      </c>
      <c r="F212" s="408">
        <f t="shared" si="108"/>
        <v>5</v>
      </c>
      <c r="G212" s="549">
        <v>5</v>
      </c>
      <c r="H212" s="410"/>
      <c r="I212" s="410"/>
      <c r="J212" s="410"/>
      <c r="K212" s="410"/>
      <c r="L212" s="410"/>
      <c r="M212" s="410"/>
      <c r="N212" s="410"/>
      <c r="O212" s="410"/>
      <c r="P212" s="410"/>
      <c r="Q212" s="410"/>
      <c r="R212" s="955">
        <f t="shared" si="109"/>
        <v>5</v>
      </c>
      <c r="S212" s="549">
        <v>5</v>
      </c>
      <c r="T212" s="410"/>
      <c r="U212" s="410"/>
      <c r="V212" s="410"/>
      <c r="W212" s="410"/>
      <c r="X212" s="410"/>
      <c r="Y212" s="881"/>
      <c r="Z212" s="410"/>
      <c r="AA212" s="410"/>
      <c r="AB212" s="410"/>
      <c r="AC212" s="410"/>
      <c r="AD212" s="417"/>
      <c r="AE212" s="436"/>
      <c r="AF212" s="436"/>
      <c r="AG212" s="436"/>
      <c r="AH212" s="436"/>
      <c r="AI212" s="436"/>
      <c r="AJ212" s="437"/>
      <c r="AK212" s="437"/>
      <c r="AL212" s="437"/>
      <c r="AM212" s="437"/>
      <c r="AN212" s="437"/>
      <c r="AO212" s="437"/>
      <c r="AP212" s="437"/>
      <c r="AQ212" s="437"/>
      <c r="AR212" s="437"/>
      <c r="AS212" s="437"/>
      <c r="AT212" s="437"/>
      <c r="AU212" s="437"/>
      <c r="AV212" s="437"/>
      <c r="AW212" s="437"/>
      <c r="AX212" s="437"/>
      <c r="AY212" s="437"/>
      <c r="AZ212" s="437"/>
      <c r="BA212" s="437"/>
    </row>
    <row r="213" spans="1:53" s="438" customFormat="1" ht="74.25" customHeight="1" x14ac:dyDescent="0.35">
      <c r="A213" s="456">
        <v>39</v>
      </c>
      <c r="B213" s="411" t="s">
        <v>1234</v>
      </c>
      <c r="C213" s="415"/>
      <c r="D213" s="417"/>
      <c r="E213" s="449" t="s">
        <v>104</v>
      </c>
      <c r="F213" s="408">
        <f t="shared" si="108"/>
        <v>5</v>
      </c>
      <c r="G213" s="550">
        <v>5</v>
      </c>
      <c r="H213" s="410"/>
      <c r="I213" s="410"/>
      <c r="J213" s="410"/>
      <c r="K213" s="410"/>
      <c r="L213" s="410"/>
      <c r="M213" s="410"/>
      <c r="N213" s="410"/>
      <c r="O213" s="410"/>
      <c r="P213" s="410"/>
      <c r="Q213" s="410"/>
      <c r="R213" s="955">
        <f t="shared" si="109"/>
        <v>5</v>
      </c>
      <c r="S213" s="550">
        <v>5</v>
      </c>
      <c r="T213" s="410"/>
      <c r="U213" s="410"/>
      <c r="V213" s="410"/>
      <c r="W213" s="410"/>
      <c r="X213" s="410"/>
      <c r="Y213" s="881"/>
      <c r="Z213" s="410"/>
      <c r="AA213" s="410"/>
      <c r="AB213" s="410"/>
      <c r="AC213" s="410"/>
      <c r="AD213" s="417"/>
      <c r="AE213" s="436"/>
      <c r="AF213" s="436"/>
      <c r="AG213" s="436"/>
      <c r="AH213" s="436"/>
      <c r="AI213" s="436"/>
      <c r="AJ213" s="437"/>
      <c r="AK213" s="437"/>
      <c r="AL213" s="437"/>
      <c r="AM213" s="437"/>
      <c r="AN213" s="437"/>
      <c r="AO213" s="437"/>
      <c r="AP213" s="437"/>
      <c r="AQ213" s="437"/>
      <c r="AR213" s="437"/>
      <c r="AS213" s="437"/>
      <c r="AT213" s="437"/>
      <c r="AU213" s="437"/>
      <c r="AV213" s="437"/>
      <c r="AW213" s="437"/>
      <c r="AX213" s="437"/>
      <c r="AY213" s="437"/>
      <c r="AZ213" s="437"/>
      <c r="BA213" s="437"/>
    </row>
    <row r="214" spans="1:53" s="438" customFormat="1" ht="74.25" customHeight="1" x14ac:dyDescent="0.35">
      <c r="A214" s="456">
        <v>40</v>
      </c>
      <c r="B214" s="411" t="s">
        <v>1235</v>
      </c>
      <c r="C214" s="415"/>
      <c r="D214" s="417"/>
      <c r="E214" s="449" t="s">
        <v>104</v>
      </c>
      <c r="F214" s="408">
        <f t="shared" si="108"/>
        <v>5</v>
      </c>
      <c r="G214" s="550">
        <v>5</v>
      </c>
      <c r="H214" s="410"/>
      <c r="I214" s="410"/>
      <c r="J214" s="410"/>
      <c r="K214" s="410"/>
      <c r="L214" s="410"/>
      <c r="M214" s="410"/>
      <c r="N214" s="410"/>
      <c r="O214" s="410"/>
      <c r="P214" s="410"/>
      <c r="Q214" s="410"/>
      <c r="R214" s="955">
        <f t="shared" si="109"/>
        <v>5</v>
      </c>
      <c r="S214" s="550">
        <v>5</v>
      </c>
      <c r="T214" s="410"/>
      <c r="U214" s="410"/>
      <c r="V214" s="410"/>
      <c r="W214" s="410"/>
      <c r="X214" s="410"/>
      <c r="Y214" s="881"/>
      <c r="Z214" s="410"/>
      <c r="AA214" s="410"/>
      <c r="AB214" s="410"/>
      <c r="AC214" s="410"/>
      <c r="AD214" s="417"/>
      <c r="AE214" s="436"/>
      <c r="AF214" s="436"/>
      <c r="AG214" s="436"/>
      <c r="AH214" s="436"/>
      <c r="AI214" s="436"/>
      <c r="AJ214" s="437"/>
      <c r="AK214" s="437"/>
      <c r="AL214" s="437"/>
      <c r="AM214" s="437"/>
      <c r="AN214" s="437"/>
      <c r="AO214" s="437"/>
      <c r="AP214" s="437"/>
      <c r="AQ214" s="437"/>
      <c r="AR214" s="437"/>
      <c r="AS214" s="437"/>
      <c r="AT214" s="437"/>
      <c r="AU214" s="437"/>
      <c r="AV214" s="437"/>
      <c r="AW214" s="437"/>
      <c r="AX214" s="437"/>
      <c r="AY214" s="437"/>
      <c r="AZ214" s="437"/>
      <c r="BA214" s="437"/>
    </row>
    <row r="215" spans="1:53" s="438" customFormat="1" ht="74.25" customHeight="1" x14ac:dyDescent="0.35">
      <c r="A215" s="456">
        <v>41</v>
      </c>
      <c r="B215" s="411" t="s">
        <v>1236</v>
      </c>
      <c r="C215" s="415"/>
      <c r="D215" s="417"/>
      <c r="E215" s="449" t="s">
        <v>104</v>
      </c>
      <c r="F215" s="408">
        <f t="shared" si="108"/>
        <v>5</v>
      </c>
      <c r="G215" s="550">
        <v>5</v>
      </c>
      <c r="H215" s="410"/>
      <c r="I215" s="410"/>
      <c r="J215" s="410"/>
      <c r="K215" s="410"/>
      <c r="L215" s="410"/>
      <c r="M215" s="410"/>
      <c r="N215" s="410"/>
      <c r="O215" s="410"/>
      <c r="P215" s="410"/>
      <c r="Q215" s="410"/>
      <c r="R215" s="955">
        <f t="shared" si="109"/>
        <v>5</v>
      </c>
      <c r="S215" s="550">
        <v>5</v>
      </c>
      <c r="T215" s="410"/>
      <c r="U215" s="410"/>
      <c r="V215" s="410"/>
      <c r="W215" s="410"/>
      <c r="X215" s="410"/>
      <c r="Y215" s="881"/>
      <c r="Z215" s="410"/>
      <c r="AA215" s="410"/>
      <c r="AB215" s="410"/>
      <c r="AC215" s="410"/>
      <c r="AD215" s="417"/>
      <c r="AE215" s="436"/>
      <c r="AF215" s="436"/>
      <c r="AG215" s="436"/>
      <c r="AH215" s="436"/>
      <c r="AI215" s="436"/>
      <c r="AJ215" s="437"/>
      <c r="AK215" s="437"/>
      <c r="AL215" s="437"/>
      <c r="AM215" s="437"/>
      <c r="AN215" s="437"/>
      <c r="AO215" s="437"/>
      <c r="AP215" s="437"/>
      <c r="AQ215" s="437"/>
      <c r="AR215" s="437"/>
      <c r="AS215" s="437"/>
      <c r="AT215" s="437"/>
      <c r="AU215" s="437"/>
      <c r="AV215" s="437"/>
      <c r="AW215" s="437"/>
      <c r="AX215" s="437"/>
      <c r="AY215" s="437"/>
      <c r="AZ215" s="437"/>
      <c r="BA215" s="437"/>
    </row>
    <row r="216" spans="1:53" s="438" customFormat="1" ht="74.25" customHeight="1" x14ac:dyDescent="0.35">
      <c r="A216" s="456">
        <v>42</v>
      </c>
      <c r="B216" s="411" t="s">
        <v>1237</v>
      </c>
      <c r="C216" s="415"/>
      <c r="D216" s="417"/>
      <c r="E216" s="449" t="s">
        <v>104</v>
      </c>
      <c r="F216" s="408">
        <f t="shared" si="108"/>
        <v>5</v>
      </c>
      <c r="G216" s="550">
        <v>5</v>
      </c>
      <c r="H216" s="410"/>
      <c r="I216" s="410"/>
      <c r="J216" s="410"/>
      <c r="K216" s="410"/>
      <c r="L216" s="410"/>
      <c r="M216" s="410"/>
      <c r="N216" s="410"/>
      <c r="O216" s="410"/>
      <c r="P216" s="410"/>
      <c r="Q216" s="410"/>
      <c r="R216" s="955">
        <f t="shared" si="109"/>
        <v>5</v>
      </c>
      <c r="S216" s="550">
        <v>5</v>
      </c>
      <c r="T216" s="410"/>
      <c r="U216" s="410"/>
      <c r="V216" s="410"/>
      <c r="W216" s="410"/>
      <c r="X216" s="410"/>
      <c r="Y216" s="881"/>
      <c r="Z216" s="410"/>
      <c r="AA216" s="410"/>
      <c r="AB216" s="410"/>
      <c r="AC216" s="410"/>
      <c r="AD216" s="417"/>
      <c r="AE216" s="436"/>
      <c r="AF216" s="436"/>
      <c r="AG216" s="436"/>
      <c r="AH216" s="436"/>
      <c r="AI216" s="436"/>
      <c r="AJ216" s="437"/>
      <c r="AK216" s="437"/>
      <c r="AL216" s="437"/>
      <c r="AM216" s="437"/>
      <c r="AN216" s="437"/>
      <c r="AO216" s="437"/>
      <c r="AP216" s="437"/>
      <c r="AQ216" s="437"/>
      <c r="AR216" s="437"/>
      <c r="AS216" s="437"/>
      <c r="AT216" s="437"/>
      <c r="AU216" s="437"/>
      <c r="AV216" s="437"/>
      <c r="AW216" s="437"/>
      <c r="AX216" s="437"/>
      <c r="AY216" s="437"/>
      <c r="AZ216" s="437"/>
      <c r="BA216" s="437"/>
    </row>
    <row r="217" spans="1:53" s="438" customFormat="1" ht="74.25" customHeight="1" x14ac:dyDescent="0.35">
      <c r="A217" s="456">
        <v>43</v>
      </c>
      <c r="B217" s="551" t="s">
        <v>1238</v>
      </c>
      <c r="C217" s="415"/>
      <c r="D217" s="417"/>
      <c r="E217" s="449" t="s">
        <v>104</v>
      </c>
      <c r="F217" s="408">
        <f t="shared" si="108"/>
        <v>5</v>
      </c>
      <c r="G217" s="550">
        <v>5</v>
      </c>
      <c r="H217" s="410"/>
      <c r="I217" s="410"/>
      <c r="J217" s="410"/>
      <c r="K217" s="410"/>
      <c r="L217" s="410"/>
      <c r="M217" s="410"/>
      <c r="N217" s="410"/>
      <c r="O217" s="410"/>
      <c r="P217" s="410"/>
      <c r="Q217" s="410"/>
      <c r="R217" s="955">
        <f t="shared" si="109"/>
        <v>5</v>
      </c>
      <c r="S217" s="550">
        <v>5</v>
      </c>
      <c r="T217" s="410"/>
      <c r="U217" s="410"/>
      <c r="V217" s="410"/>
      <c r="W217" s="410"/>
      <c r="X217" s="410"/>
      <c r="Y217" s="881"/>
      <c r="Z217" s="410"/>
      <c r="AA217" s="410"/>
      <c r="AB217" s="410"/>
      <c r="AC217" s="410"/>
      <c r="AD217" s="417"/>
      <c r="AE217" s="436"/>
      <c r="AF217" s="436"/>
      <c r="AG217" s="436"/>
      <c r="AH217" s="436"/>
      <c r="AI217" s="436"/>
      <c r="AJ217" s="437"/>
      <c r="AK217" s="437"/>
      <c r="AL217" s="437"/>
      <c r="AM217" s="437"/>
      <c r="AN217" s="437"/>
      <c r="AO217" s="437"/>
      <c r="AP217" s="437"/>
      <c r="AQ217" s="437"/>
      <c r="AR217" s="437"/>
      <c r="AS217" s="437"/>
      <c r="AT217" s="437"/>
      <c r="AU217" s="437"/>
      <c r="AV217" s="437"/>
      <c r="AW217" s="437"/>
      <c r="AX217" s="437"/>
      <c r="AY217" s="437"/>
      <c r="AZ217" s="437"/>
      <c r="BA217" s="437"/>
    </row>
    <row r="218" spans="1:53" s="438" customFormat="1" ht="74.25" customHeight="1" x14ac:dyDescent="0.35">
      <c r="A218" s="456">
        <v>44</v>
      </c>
      <c r="B218" s="411" t="s">
        <v>1239</v>
      </c>
      <c r="C218" s="415"/>
      <c r="D218" s="417"/>
      <c r="E218" s="449" t="s">
        <v>104</v>
      </c>
      <c r="F218" s="408">
        <f t="shared" si="108"/>
        <v>5</v>
      </c>
      <c r="G218" s="550">
        <v>5</v>
      </c>
      <c r="H218" s="410"/>
      <c r="I218" s="410"/>
      <c r="J218" s="410"/>
      <c r="K218" s="410"/>
      <c r="L218" s="410"/>
      <c r="M218" s="410"/>
      <c r="N218" s="410"/>
      <c r="O218" s="410"/>
      <c r="P218" s="410"/>
      <c r="Q218" s="410"/>
      <c r="R218" s="955">
        <f t="shared" si="109"/>
        <v>5</v>
      </c>
      <c r="S218" s="550">
        <v>5</v>
      </c>
      <c r="T218" s="410"/>
      <c r="U218" s="410"/>
      <c r="V218" s="410"/>
      <c r="W218" s="410"/>
      <c r="X218" s="410"/>
      <c r="Y218" s="881"/>
      <c r="Z218" s="410"/>
      <c r="AA218" s="410"/>
      <c r="AB218" s="410"/>
      <c r="AC218" s="410"/>
      <c r="AD218" s="417"/>
      <c r="AE218" s="436"/>
      <c r="AF218" s="436"/>
      <c r="AG218" s="436"/>
      <c r="AH218" s="436"/>
      <c r="AI218" s="436"/>
      <c r="AJ218" s="437"/>
      <c r="AK218" s="437"/>
      <c r="AL218" s="437"/>
      <c r="AM218" s="437"/>
      <c r="AN218" s="437"/>
      <c r="AO218" s="437"/>
      <c r="AP218" s="437"/>
      <c r="AQ218" s="437"/>
      <c r="AR218" s="437"/>
      <c r="AS218" s="437"/>
      <c r="AT218" s="437"/>
      <c r="AU218" s="437"/>
      <c r="AV218" s="437"/>
      <c r="AW218" s="437"/>
      <c r="AX218" s="437"/>
      <c r="AY218" s="437"/>
      <c r="AZ218" s="437"/>
      <c r="BA218" s="437"/>
    </row>
    <row r="219" spans="1:53" s="438" customFormat="1" ht="74.25" customHeight="1" x14ac:dyDescent="0.35">
      <c r="A219" s="456">
        <v>45</v>
      </c>
      <c r="B219" s="411" t="s">
        <v>1240</v>
      </c>
      <c r="C219" s="415"/>
      <c r="D219" s="417"/>
      <c r="E219" s="449" t="s">
        <v>104</v>
      </c>
      <c r="F219" s="408">
        <f t="shared" si="108"/>
        <v>5</v>
      </c>
      <c r="G219" s="550">
        <v>5</v>
      </c>
      <c r="H219" s="410"/>
      <c r="I219" s="410"/>
      <c r="J219" s="410"/>
      <c r="K219" s="410"/>
      <c r="L219" s="410"/>
      <c r="M219" s="410"/>
      <c r="N219" s="410"/>
      <c r="O219" s="410"/>
      <c r="P219" s="410"/>
      <c r="Q219" s="410"/>
      <c r="R219" s="955">
        <f t="shared" si="109"/>
        <v>5</v>
      </c>
      <c r="S219" s="550">
        <v>5</v>
      </c>
      <c r="T219" s="410"/>
      <c r="U219" s="410"/>
      <c r="V219" s="410"/>
      <c r="W219" s="410"/>
      <c r="X219" s="410"/>
      <c r="Y219" s="881"/>
      <c r="Z219" s="410"/>
      <c r="AA219" s="410"/>
      <c r="AB219" s="410"/>
      <c r="AC219" s="410"/>
      <c r="AD219" s="417"/>
      <c r="AE219" s="436"/>
      <c r="AF219" s="436"/>
      <c r="AG219" s="436"/>
      <c r="AH219" s="436"/>
      <c r="AI219" s="436"/>
      <c r="AJ219" s="437"/>
      <c r="AK219" s="437"/>
      <c r="AL219" s="437"/>
      <c r="AM219" s="437"/>
      <c r="AN219" s="437"/>
      <c r="AO219" s="437"/>
      <c r="AP219" s="437"/>
      <c r="AQ219" s="437"/>
      <c r="AR219" s="437"/>
      <c r="AS219" s="437"/>
      <c r="AT219" s="437"/>
      <c r="AU219" s="437"/>
      <c r="AV219" s="437"/>
      <c r="AW219" s="437"/>
      <c r="AX219" s="437"/>
      <c r="AY219" s="437"/>
      <c r="AZ219" s="437"/>
      <c r="BA219" s="437"/>
    </row>
    <row r="220" spans="1:53" s="777" customFormat="1" ht="74.25" customHeight="1" x14ac:dyDescent="0.35">
      <c r="A220" s="782">
        <v>46</v>
      </c>
      <c r="B220" s="834" t="s">
        <v>1241</v>
      </c>
      <c r="C220" s="375"/>
      <c r="D220" s="376"/>
      <c r="E220" s="766" t="s">
        <v>104</v>
      </c>
      <c r="F220" s="554">
        <f t="shared" si="108"/>
        <v>5</v>
      </c>
      <c r="G220" s="550">
        <v>5</v>
      </c>
      <c r="H220" s="546"/>
      <c r="I220" s="546"/>
      <c r="J220" s="546"/>
      <c r="K220" s="546"/>
      <c r="L220" s="546"/>
      <c r="M220" s="546"/>
      <c r="N220" s="546"/>
      <c r="O220" s="546"/>
      <c r="P220" s="546"/>
      <c r="Q220" s="546"/>
      <c r="R220" s="956">
        <f t="shared" si="109"/>
        <v>370</v>
      </c>
      <c r="S220" s="550">
        <v>370</v>
      </c>
      <c r="T220" s="546"/>
      <c r="U220" s="546"/>
      <c r="V220" s="546"/>
      <c r="W220" s="546"/>
      <c r="X220" s="546"/>
      <c r="Y220" s="882"/>
      <c r="Z220" s="546"/>
      <c r="AA220" s="546"/>
      <c r="AB220" s="546"/>
      <c r="AC220" s="546"/>
      <c r="AD220" s="376"/>
      <c r="AE220" s="776"/>
      <c r="AF220" s="776"/>
      <c r="AG220" s="776"/>
      <c r="AH220" s="776"/>
      <c r="AI220" s="776"/>
      <c r="AJ220" s="776"/>
      <c r="AK220" s="776"/>
      <c r="AL220" s="776"/>
      <c r="AM220" s="776"/>
      <c r="AN220" s="776"/>
      <c r="AO220" s="776"/>
      <c r="AP220" s="776"/>
      <c r="AQ220" s="776"/>
      <c r="AR220" s="776"/>
      <c r="AS220" s="776"/>
      <c r="AT220" s="776"/>
      <c r="AU220" s="776"/>
      <c r="AV220" s="776"/>
      <c r="AW220" s="776"/>
      <c r="AX220" s="776"/>
      <c r="AY220" s="776"/>
      <c r="AZ220" s="776"/>
      <c r="BA220" s="776"/>
    </row>
    <row r="221" spans="1:53" s="438" customFormat="1" ht="74.25" customHeight="1" x14ac:dyDescent="0.35">
      <c r="A221" s="456">
        <v>47</v>
      </c>
      <c r="B221" s="552" t="s">
        <v>1242</v>
      </c>
      <c r="C221" s="415"/>
      <c r="D221" s="417"/>
      <c r="E221" s="449" t="s">
        <v>104</v>
      </c>
      <c r="F221" s="408">
        <f t="shared" si="108"/>
        <v>5</v>
      </c>
      <c r="G221" s="550">
        <v>5</v>
      </c>
      <c r="H221" s="410"/>
      <c r="I221" s="410"/>
      <c r="J221" s="410"/>
      <c r="K221" s="410"/>
      <c r="L221" s="410"/>
      <c r="M221" s="410"/>
      <c r="N221" s="410"/>
      <c r="O221" s="410"/>
      <c r="P221" s="410"/>
      <c r="Q221" s="410"/>
      <c r="R221" s="955">
        <f t="shared" si="109"/>
        <v>5</v>
      </c>
      <c r="S221" s="550">
        <v>5</v>
      </c>
      <c r="T221" s="410"/>
      <c r="U221" s="410"/>
      <c r="V221" s="410"/>
      <c r="W221" s="410"/>
      <c r="X221" s="410"/>
      <c r="Y221" s="881"/>
      <c r="Z221" s="410"/>
      <c r="AA221" s="410"/>
      <c r="AB221" s="410"/>
      <c r="AC221" s="410"/>
      <c r="AD221" s="417"/>
      <c r="AE221" s="436"/>
      <c r="AF221" s="436"/>
      <c r="AG221" s="436"/>
      <c r="AH221" s="436"/>
      <c r="AI221" s="436"/>
      <c r="AJ221" s="437"/>
      <c r="AK221" s="437"/>
      <c r="AL221" s="437"/>
      <c r="AM221" s="437"/>
      <c r="AN221" s="437"/>
      <c r="AO221" s="437"/>
      <c r="AP221" s="437"/>
      <c r="AQ221" s="437"/>
      <c r="AR221" s="437"/>
      <c r="AS221" s="437"/>
      <c r="AT221" s="437"/>
      <c r="AU221" s="437"/>
      <c r="AV221" s="437"/>
      <c r="AW221" s="437"/>
      <c r="AX221" s="437"/>
      <c r="AY221" s="437"/>
      <c r="AZ221" s="437"/>
      <c r="BA221" s="437"/>
    </row>
    <row r="222" spans="1:53" s="438" customFormat="1" ht="74.25" customHeight="1" x14ac:dyDescent="0.35">
      <c r="A222" s="456">
        <v>48</v>
      </c>
      <c r="B222" s="511" t="s">
        <v>784</v>
      </c>
      <c r="C222" s="415"/>
      <c r="D222" s="417"/>
      <c r="E222" s="453" t="s">
        <v>500</v>
      </c>
      <c r="F222" s="408">
        <f t="shared" si="108"/>
        <v>50</v>
      </c>
      <c r="G222" s="546">
        <f>3000-2500-450</f>
        <v>50</v>
      </c>
      <c r="H222" s="410"/>
      <c r="I222" s="410"/>
      <c r="J222" s="410"/>
      <c r="K222" s="410"/>
      <c r="L222" s="410"/>
      <c r="M222" s="410"/>
      <c r="N222" s="410"/>
      <c r="O222" s="410"/>
      <c r="P222" s="410"/>
      <c r="Q222" s="410"/>
      <c r="R222" s="955">
        <f t="shared" si="109"/>
        <v>50</v>
      </c>
      <c r="S222" s="546">
        <f>3000-2500-450</f>
        <v>50</v>
      </c>
      <c r="T222" s="410"/>
      <c r="U222" s="410"/>
      <c r="V222" s="410"/>
      <c r="W222" s="410"/>
      <c r="X222" s="410"/>
      <c r="Y222" s="881"/>
      <c r="Z222" s="410"/>
      <c r="AA222" s="410"/>
      <c r="AB222" s="410"/>
      <c r="AC222" s="410"/>
      <c r="AD222" s="417"/>
      <c r="AE222" s="436"/>
      <c r="AF222" s="436"/>
      <c r="AG222" s="436"/>
      <c r="AH222" s="436"/>
      <c r="AI222" s="436"/>
      <c r="AJ222" s="437"/>
      <c r="AK222" s="437"/>
      <c r="AL222" s="437"/>
      <c r="AM222" s="437"/>
      <c r="AN222" s="437"/>
      <c r="AO222" s="437"/>
      <c r="AP222" s="437"/>
      <c r="AQ222" s="437"/>
      <c r="AR222" s="437"/>
      <c r="AS222" s="437"/>
      <c r="AT222" s="437"/>
      <c r="AU222" s="437"/>
      <c r="AV222" s="437"/>
      <c r="AW222" s="437"/>
      <c r="AX222" s="437"/>
      <c r="AY222" s="437"/>
      <c r="AZ222" s="437"/>
      <c r="BA222" s="437"/>
    </row>
    <row r="223" spans="1:53" s="777" customFormat="1" ht="74.25" customHeight="1" x14ac:dyDescent="0.35">
      <c r="A223" s="782">
        <v>49</v>
      </c>
      <c r="B223" s="783" t="s">
        <v>490</v>
      </c>
      <c r="C223" s="375"/>
      <c r="D223" s="376"/>
      <c r="E223" s="766" t="s">
        <v>98</v>
      </c>
      <c r="F223" s="554">
        <f t="shared" si="108"/>
        <v>500</v>
      </c>
      <c r="G223" s="546"/>
      <c r="H223" s="546"/>
      <c r="I223" s="546">
        <f>3000-2500</f>
        <v>500</v>
      </c>
      <c r="J223" s="546"/>
      <c r="K223" s="546"/>
      <c r="L223" s="546"/>
      <c r="M223" s="546"/>
      <c r="N223" s="546"/>
      <c r="O223" s="546"/>
      <c r="P223" s="546"/>
      <c r="Q223" s="546"/>
      <c r="R223" s="956">
        <f t="shared" si="109"/>
        <v>660</v>
      </c>
      <c r="S223" s="546"/>
      <c r="T223" s="546"/>
      <c r="U223" s="546">
        <v>660</v>
      </c>
      <c r="V223" s="546"/>
      <c r="W223" s="546"/>
      <c r="X223" s="546"/>
      <c r="Y223" s="882"/>
      <c r="Z223" s="546"/>
      <c r="AA223" s="546"/>
      <c r="AB223" s="546"/>
      <c r="AC223" s="546"/>
      <c r="AD223" s="376"/>
      <c r="AE223" s="776"/>
      <c r="AF223" s="776"/>
      <c r="AG223" s="776"/>
      <c r="AH223" s="776"/>
      <c r="AI223" s="776"/>
      <c r="AJ223" s="776"/>
      <c r="AK223" s="776"/>
      <c r="AL223" s="776"/>
      <c r="AM223" s="776"/>
      <c r="AN223" s="776"/>
      <c r="AO223" s="776"/>
      <c r="AP223" s="776"/>
      <c r="AQ223" s="776"/>
      <c r="AR223" s="776"/>
      <c r="AS223" s="776"/>
      <c r="AT223" s="776"/>
      <c r="AU223" s="776"/>
      <c r="AV223" s="776"/>
      <c r="AW223" s="776"/>
      <c r="AX223" s="776"/>
      <c r="AY223" s="776"/>
      <c r="AZ223" s="776"/>
      <c r="BA223" s="776"/>
    </row>
    <row r="224" spans="1:53" s="777" customFormat="1" ht="74.25" customHeight="1" x14ac:dyDescent="0.35">
      <c r="A224" s="782">
        <v>50</v>
      </c>
      <c r="B224" s="783" t="s">
        <v>789</v>
      </c>
      <c r="C224" s="375"/>
      <c r="D224" s="376"/>
      <c r="E224" s="766" t="s">
        <v>94</v>
      </c>
      <c r="F224" s="554">
        <f t="shared" si="108"/>
        <v>500</v>
      </c>
      <c r="G224" s="546"/>
      <c r="H224" s="546"/>
      <c r="I224" s="546">
        <f>3000-2500</f>
        <v>500</v>
      </c>
      <c r="J224" s="546"/>
      <c r="K224" s="546"/>
      <c r="L224" s="546"/>
      <c r="M224" s="546"/>
      <c r="N224" s="546"/>
      <c r="O224" s="546"/>
      <c r="P224" s="546"/>
      <c r="Q224" s="546"/>
      <c r="R224" s="956">
        <f t="shared" si="109"/>
        <v>473</v>
      </c>
      <c r="S224" s="546"/>
      <c r="T224" s="546"/>
      <c r="U224" s="546">
        <v>473</v>
      </c>
      <c r="V224" s="546"/>
      <c r="W224" s="546"/>
      <c r="X224" s="546"/>
      <c r="Y224" s="882"/>
      <c r="Z224" s="546"/>
      <c r="AA224" s="546"/>
      <c r="AB224" s="546"/>
      <c r="AC224" s="546"/>
      <c r="AD224" s="376"/>
      <c r="AE224" s="776"/>
      <c r="AF224" s="776"/>
      <c r="AG224" s="776"/>
      <c r="AH224" s="776"/>
      <c r="AI224" s="776"/>
      <c r="AJ224" s="776"/>
      <c r="AK224" s="776"/>
      <c r="AL224" s="776"/>
      <c r="AM224" s="776"/>
      <c r="AN224" s="776"/>
      <c r="AO224" s="776"/>
      <c r="AP224" s="776"/>
      <c r="AQ224" s="776"/>
      <c r="AR224" s="776"/>
      <c r="AS224" s="776"/>
      <c r="AT224" s="776"/>
      <c r="AU224" s="776"/>
      <c r="AV224" s="776"/>
      <c r="AW224" s="776"/>
      <c r="AX224" s="776"/>
      <c r="AY224" s="776"/>
      <c r="AZ224" s="776"/>
      <c r="BA224" s="776"/>
    </row>
    <row r="225" spans="1:53" s="438" customFormat="1" ht="74.25" customHeight="1" x14ac:dyDescent="0.35">
      <c r="A225" s="456">
        <v>51</v>
      </c>
      <c r="B225" s="454" t="s">
        <v>484</v>
      </c>
      <c r="C225" s="415"/>
      <c r="D225" s="417"/>
      <c r="E225" s="453" t="s">
        <v>106</v>
      </c>
      <c r="F225" s="408">
        <f t="shared" si="108"/>
        <v>500</v>
      </c>
      <c r="G225" s="546"/>
      <c r="H225" s="410"/>
      <c r="I225" s="553">
        <f>5000-4500</f>
        <v>500</v>
      </c>
      <c r="J225" s="410"/>
      <c r="K225" s="410"/>
      <c r="L225" s="410"/>
      <c r="M225" s="410"/>
      <c r="N225" s="410"/>
      <c r="O225" s="410"/>
      <c r="P225" s="410"/>
      <c r="Q225" s="410"/>
      <c r="R225" s="955">
        <f t="shared" si="109"/>
        <v>500</v>
      </c>
      <c r="S225" s="546"/>
      <c r="T225" s="410"/>
      <c r="U225" s="553">
        <f>5000-4500</f>
        <v>500</v>
      </c>
      <c r="V225" s="410"/>
      <c r="W225" s="410"/>
      <c r="X225" s="410"/>
      <c r="Y225" s="881"/>
      <c r="Z225" s="410"/>
      <c r="AA225" s="410"/>
      <c r="AB225" s="410"/>
      <c r="AC225" s="410"/>
      <c r="AD225" s="417"/>
      <c r="AE225" s="436"/>
      <c r="AF225" s="436"/>
      <c r="AG225" s="436"/>
      <c r="AH225" s="436"/>
      <c r="AI225" s="436"/>
      <c r="AJ225" s="437"/>
      <c r="AK225" s="437"/>
      <c r="AL225" s="437"/>
      <c r="AM225" s="437"/>
      <c r="AN225" s="437"/>
      <c r="AO225" s="437"/>
      <c r="AP225" s="437"/>
      <c r="AQ225" s="437"/>
      <c r="AR225" s="437"/>
      <c r="AS225" s="437"/>
      <c r="AT225" s="437"/>
      <c r="AU225" s="437"/>
      <c r="AV225" s="437"/>
      <c r="AW225" s="437"/>
      <c r="AX225" s="437"/>
      <c r="AY225" s="437"/>
      <c r="AZ225" s="437"/>
      <c r="BA225" s="437"/>
    </row>
    <row r="226" spans="1:53" s="777" customFormat="1" ht="156.75" customHeight="1" x14ac:dyDescent="0.35">
      <c r="A226" s="782">
        <v>52</v>
      </c>
      <c r="B226" s="846" t="s">
        <v>485</v>
      </c>
      <c r="C226" s="375"/>
      <c r="D226" s="376"/>
      <c r="E226" s="806" t="s">
        <v>106</v>
      </c>
      <c r="F226" s="554">
        <f t="shared" si="108"/>
        <v>500</v>
      </c>
      <c r="G226" s="546"/>
      <c r="H226" s="546"/>
      <c r="I226" s="553">
        <f>5000-4500</f>
        <v>500</v>
      </c>
      <c r="J226" s="546"/>
      <c r="K226" s="546"/>
      <c r="L226" s="546"/>
      <c r="M226" s="546"/>
      <c r="N226" s="546"/>
      <c r="O226" s="546"/>
      <c r="P226" s="546"/>
      <c r="Q226" s="546"/>
      <c r="R226" s="956">
        <f t="shared" si="109"/>
        <v>299</v>
      </c>
      <c r="S226" s="546"/>
      <c r="T226" s="546"/>
      <c r="U226" s="553">
        <v>299</v>
      </c>
      <c r="V226" s="546"/>
      <c r="W226" s="546"/>
      <c r="X226" s="546"/>
      <c r="Y226" s="882"/>
      <c r="Z226" s="546"/>
      <c r="AA226" s="546"/>
      <c r="AB226" s="546"/>
      <c r="AC226" s="546"/>
      <c r="AD226" s="376"/>
      <c r="AE226" s="776"/>
      <c r="AF226" s="776"/>
      <c r="AG226" s="776"/>
      <c r="AH226" s="776"/>
      <c r="AI226" s="776"/>
      <c r="AJ226" s="776"/>
      <c r="AK226" s="776"/>
      <c r="AL226" s="776"/>
      <c r="AM226" s="776"/>
      <c r="AN226" s="776"/>
      <c r="AO226" s="776"/>
      <c r="AP226" s="776"/>
      <c r="AQ226" s="776"/>
      <c r="AR226" s="776"/>
      <c r="AS226" s="776"/>
      <c r="AT226" s="776"/>
      <c r="AU226" s="776"/>
      <c r="AV226" s="776"/>
      <c r="AW226" s="776"/>
      <c r="AX226" s="776"/>
      <c r="AY226" s="776"/>
      <c r="AZ226" s="776"/>
      <c r="BA226" s="776"/>
    </row>
    <row r="227" spans="1:53" s="432" customFormat="1" ht="111.75" customHeight="1" x14ac:dyDescent="0.3">
      <c r="A227" s="456">
        <v>53</v>
      </c>
      <c r="B227" s="440" t="s">
        <v>855</v>
      </c>
      <c r="C227" s="543" t="s">
        <v>13</v>
      </c>
      <c r="D227" s="428"/>
      <c r="E227" s="407" t="s">
        <v>94</v>
      </c>
      <c r="F227" s="554">
        <f t="shared" si="108"/>
        <v>300</v>
      </c>
      <c r="G227" s="457"/>
      <c r="H227" s="430"/>
      <c r="I227" s="430"/>
      <c r="J227" s="430"/>
      <c r="K227" s="430"/>
      <c r="L227" s="430"/>
      <c r="M227" s="430"/>
      <c r="N227" s="457">
        <v>300</v>
      </c>
      <c r="O227" s="430"/>
      <c r="P227" s="430"/>
      <c r="Q227" s="430"/>
      <c r="R227" s="957">
        <f t="shared" si="109"/>
        <v>300</v>
      </c>
      <c r="S227" s="457"/>
      <c r="T227" s="430"/>
      <c r="U227" s="430"/>
      <c r="V227" s="430"/>
      <c r="W227" s="430"/>
      <c r="X227" s="430"/>
      <c r="Y227" s="884"/>
      <c r="Z227" s="457">
        <v>300</v>
      </c>
      <c r="AA227" s="430"/>
      <c r="AB227" s="430"/>
      <c r="AC227" s="430"/>
      <c r="AD227" s="429"/>
      <c r="AE227" s="386"/>
      <c r="AF227" s="386"/>
      <c r="AG227" s="386"/>
      <c r="AH227" s="386"/>
      <c r="AI227" s="386"/>
      <c r="AJ227" s="431"/>
      <c r="AK227" s="431"/>
      <c r="AL227" s="431"/>
      <c r="AM227" s="431"/>
      <c r="AN227" s="431"/>
      <c r="AO227" s="431"/>
      <c r="AP227" s="431"/>
      <c r="AQ227" s="431"/>
      <c r="AR227" s="431"/>
      <c r="AS227" s="431"/>
      <c r="AT227" s="431"/>
      <c r="AU227" s="431"/>
      <c r="AV227" s="431"/>
      <c r="AW227" s="431"/>
      <c r="AX227" s="431"/>
      <c r="AY227" s="431"/>
      <c r="AZ227" s="431"/>
      <c r="BA227" s="431"/>
    </row>
    <row r="228" spans="1:53" s="432" customFormat="1" ht="111.75" customHeight="1" x14ac:dyDescent="0.3">
      <c r="A228" s="456">
        <v>54</v>
      </c>
      <c r="B228" s="440" t="s">
        <v>1267</v>
      </c>
      <c r="C228" s="543"/>
      <c r="D228" s="428"/>
      <c r="E228" s="407" t="s">
        <v>97</v>
      </c>
      <c r="F228" s="554">
        <f t="shared" si="108"/>
        <v>200</v>
      </c>
      <c r="G228" s="457"/>
      <c r="H228" s="430"/>
      <c r="I228" s="430"/>
      <c r="J228" s="430"/>
      <c r="K228" s="430"/>
      <c r="L228" s="430"/>
      <c r="M228" s="430"/>
      <c r="N228" s="457">
        <v>200</v>
      </c>
      <c r="O228" s="430"/>
      <c r="P228" s="430"/>
      <c r="Q228" s="430"/>
      <c r="R228" s="957">
        <f t="shared" si="109"/>
        <v>200</v>
      </c>
      <c r="S228" s="457"/>
      <c r="T228" s="430"/>
      <c r="U228" s="430"/>
      <c r="V228" s="430"/>
      <c r="W228" s="430"/>
      <c r="X228" s="430"/>
      <c r="Y228" s="884"/>
      <c r="Z228" s="457">
        <v>200</v>
      </c>
      <c r="AA228" s="430"/>
      <c r="AB228" s="430"/>
      <c r="AC228" s="430"/>
      <c r="AD228" s="429"/>
      <c r="AE228" s="386"/>
      <c r="AF228" s="386"/>
      <c r="AG228" s="386"/>
      <c r="AH228" s="386"/>
      <c r="AI228" s="386"/>
      <c r="AJ228" s="431"/>
      <c r="AK228" s="431"/>
      <c r="AL228" s="431"/>
      <c r="AM228" s="431"/>
      <c r="AN228" s="431"/>
      <c r="AO228" s="431"/>
      <c r="AP228" s="431"/>
      <c r="AQ228" s="431"/>
      <c r="AR228" s="431"/>
      <c r="AS228" s="431"/>
      <c r="AT228" s="431"/>
      <c r="AU228" s="431"/>
      <c r="AV228" s="431"/>
      <c r="AW228" s="431"/>
      <c r="AX228" s="431"/>
      <c r="AY228" s="431"/>
      <c r="AZ228" s="431"/>
      <c r="BA228" s="431"/>
    </row>
    <row r="229" spans="1:53" ht="83.25" customHeight="1" x14ac:dyDescent="0.35">
      <c r="A229" s="456">
        <v>55</v>
      </c>
      <c r="B229" s="542" t="s">
        <v>788</v>
      </c>
      <c r="C229" s="543" t="s">
        <v>13</v>
      </c>
      <c r="D229" s="459"/>
      <c r="E229" s="407" t="s">
        <v>97</v>
      </c>
      <c r="F229" s="554">
        <f t="shared" si="108"/>
        <v>300</v>
      </c>
      <c r="G229" s="457"/>
      <c r="H229" s="458"/>
      <c r="I229" s="458"/>
      <c r="J229" s="458"/>
      <c r="K229" s="458"/>
      <c r="L229" s="458"/>
      <c r="M229" s="458"/>
      <c r="N229" s="457">
        <v>300</v>
      </c>
      <c r="O229" s="458"/>
      <c r="P229" s="458"/>
      <c r="Q229" s="458"/>
      <c r="R229" s="957">
        <f t="shared" ref="R229:R234" si="110">SUM(S229:AA229)</f>
        <v>300</v>
      </c>
      <c r="S229" s="457"/>
      <c r="T229" s="458"/>
      <c r="U229" s="458"/>
      <c r="V229" s="458"/>
      <c r="W229" s="458"/>
      <c r="X229" s="458"/>
      <c r="Y229" s="888"/>
      <c r="Z229" s="457">
        <v>300</v>
      </c>
      <c r="AA229" s="458"/>
      <c r="AB229" s="458"/>
      <c r="AC229" s="458"/>
      <c r="AD229" s="512"/>
    </row>
    <row r="230" spans="1:53" ht="102.75" customHeight="1" x14ac:dyDescent="0.35">
      <c r="A230" s="456">
        <v>56</v>
      </c>
      <c r="B230" s="542" t="s">
        <v>633</v>
      </c>
      <c r="C230" s="543" t="s">
        <v>13</v>
      </c>
      <c r="D230" s="459"/>
      <c r="E230" s="407" t="s">
        <v>94</v>
      </c>
      <c r="F230" s="457">
        <f t="shared" ref="F230:F238" si="111">SUM(G230:O230)</f>
        <v>300</v>
      </c>
      <c r="G230" s="457"/>
      <c r="H230" s="458"/>
      <c r="I230" s="458"/>
      <c r="J230" s="458"/>
      <c r="K230" s="458"/>
      <c r="L230" s="458"/>
      <c r="M230" s="458"/>
      <c r="N230" s="457">
        <v>300</v>
      </c>
      <c r="O230" s="542"/>
      <c r="P230" s="542"/>
      <c r="Q230" s="542"/>
      <c r="R230" s="957">
        <f t="shared" si="110"/>
        <v>300</v>
      </c>
      <c r="S230" s="457"/>
      <c r="T230" s="458"/>
      <c r="U230" s="458"/>
      <c r="V230" s="458"/>
      <c r="W230" s="458"/>
      <c r="X230" s="458"/>
      <c r="Y230" s="888"/>
      <c r="Z230" s="457">
        <v>300</v>
      </c>
      <c r="AA230" s="542"/>
      <c r="AB230" s="542"/>
      <c r="AC230" s="542"/>
      <c r="AD230" s="544"/>
    </row>
    <row r="231" spans="1:53" s="432" customFormat="1" ht="134.25" customHeight="1" x14ac:dyDescent="0.3">
      <c r="A231" s="456">
        <v>57</v>
      </c>
      <c r="B231" s="440" t="s">
        <v>645</v>
      </c>
      <c r="C231" s="543" t="s">
        <v>13</v>
      </c>
      <c r="D231" s="428"/>
      <c r="E231" s="407" t="s">
        <v>94</v>
      </c>
      <c r="F231" s="457">
        <f t="shared" si="111"/>
        <v>543</v>
      </c>
      <c r="G231" s="430"/>
      <c r="H231" s="430"/>
      <c r="I231" s="430"/>
      <c r="J231" s="430"/>
      <c r="K231" s="430"/>
      <c r="L231" s="430"/>
      <c r="M231" s="430"/>
      <c r="N231" s="457">
        <v>543</v>
      </c>
      <c r="O231" s="430"/>
      <c r="P231" s="430"/>
      <c r="Q231" s="430"/>
      <c r="R231" s="957">
        <f t="shared" si="110"/>
        <v>543</v>
      </c>
      <c r="S231" s="430"/>
      <c r="T231" s="430"/>
      <c r="U231" s="430"/>
      <c r="V231" s="430"/>
      <c r="W231" s="430"/>
      <c r="X231" s="430"/>
      <c r="Y231" s="884"/>
      <c r="Z231" s="457">
        <v>543</v>
      </c>
      <c r="AA231" s="430"/>
      <c r="AB231" s="430"/>
      <c r="AC231" s="430"/>
      <c r="AD231" s="429"/>
      <c r="AE231" s="386"/>
      <c r="AF231" s="386"/>
      <c r="AG231" s="386"/>
      <c r="AH231" s="386"/>
      <c r="AI231" s="386"/>
      <c r="AJ231" s="431"/>
      <c r="AK231" s="431"/>
      <c r="AL231" s="431"/>
      <c r="AM231" s="431"/>
      <c r="AN231" s="431"/>
      <c r="AO231" s="431"/>
      <c r="AP231" s="431"/>
      <c r="AQ231" s="431"/>
      <c r="AR231" s="431"/>
      <c r="AS231" s="431"/>
      <c r="AT231" s="431"/>
      <c r="AU231" s="431"/>
      <c r="AV231" s="431"/>
      <c r="AW231" s="431"/>
      <c r="AX231" s="431"/>
      <c r="AY231" s="431"/>
      <c r="AZ231" s="431"/>
      <c r="BA231" s="431"/>
    </row>
    <row r="232" spans="1:53" ht="84.75" customHeight="1" x14ac:dyDescent="0.35">
      <c r="A232" s="456">
        <v>58</v>
      </c>
      <c r="B232" s="542" t="s">
        <v>634</v>
      </c>
      <c r="C232" s="543" t="s">
        <v>13</v>
      </c>
      <c r="D232" s="459"/>
      <c r="E232" s="407" t="s">
        <v>94</v>
      </c>
      <c r="F232" s="457">
        <f t="shared" si="111"/>
        <v>300</v>
      </c>
      <c r="G232" s="457"/>
      <c r="H232" s="458"/>
      <c r="I232" s="458"/>
      <c r="J232" s="458"/>
      <c r="K232" s="458"/>
      <c r="L232" s="458"/>
      <c r="M232" s="458"/>
      <c r="N232" s="457">
        <v>300</v>
      </c>
      <c r="O232" s="542"/>
      <c r="P232" s="542"/>
      <c r="Q232" s="542"/>
      <c r="R232" s="957">
        <f t="shared" si="110"/>
        <v>300</v>
      </c>
      <c r="S232" s="457"/>
      <c r="T232" s="458"/>
      <c r="U232" s="458"/>
      <c r="V232" s="458"/>
      <c r="W232" s="458"/>
      <c r="X232" s="458"/>
      <c r="Y232" s="888"/>
      <c r="Z232" s="457">
        <v>300</v>
      </c>
      <c r="AA232" s="542"/>
      <c r="AB232" s="542"/>
      <c r="AC232" s="542"/>
      <c r="AD232" s="544"/>
    </row>
    <row r="233" spans="1:53" ht="111" customHeight="1" x14ac:dyDescent="0.35">
      <c r="A233" s="456">
        <v>59</v>
      </c>
      <c r="B233" s="440" t="s">
        <v>644</v>
      </c>
      <c r="C233" s="543"/>
      <c r="D233" s="459"/>
      <c r="E233" s="407" t="s">
        <v>94</v>
      </c>
      <c r="F233" s="457">
        <f t="shared" si="111"/>
        <v>652</v>
      </c>
      <c r="G233" s="457"/>
      <c r="H233" s="458"/>
      <c r="I233" s="458"/>
      <c r="J233" s="458"/>
      <c r="K233" s="458"/>
      <c r="L233" s="458"/>
      <c r="M233" s="458"/>
      <c r="N233" s="554">
        <f>15000-14500+152</f>
        <v>652</v>
      </c>
      <c r="O233" s="542"/>
      <c r="P233" s="542"/>
      <c r="Q233" s="542"/>
      <c r="R233" s="957">
        <f t="shared" si="110"/>
        <v>652</v>
      </c>
      <c r="S233" s="457"/>
      <c r="T233" s="458"/>
      <c r="U233" s="458"/>
      <c r="V233" s="458"/>
      <c r="W233" s="458"/>
      <c r="X233" s="458"/>
      <c r="Y233" s="888"/>
      <c r="Z233" s="554">
        <f>15000-14500+152</f>
        <v>652</v>
      </c>
      <c r="AA233" s="542"/>
      <c r="AB233" s="542"/>
      <c r="AC233" s="542"/>
      <c r="AD233" s="544"/>
    </row>
    <row r="234" spans="1:53" ht="123" customHeight="1" x14ac:dyDescent="0.35">
      <c r="A234" s="456">
        <v>60</v>
      </c>
      <c r="B234" s="440" t="s">
        <v>646</v>
      </c>
      <c r="C234" s="543"/>
      <c r="D234" s="459"/>
      <c r="E234" s="407" t="s">
        <v>94</v>
      </c>
      <c r="F234" s="457">
        <f t="shared" si="111"/>
        <v>405</v>
      </c>
      <c r="G234" s="457"/>
      <c r="H234" s="458"/>
      <c r="I234" s="458"/>
      <c r="J234" s="458"/>
      <c r="K234" s="458"/>
      <c r="L234" s="458"/>
      <c r="M234" s="458"/>
      <c r="N234" s="554">
        <f>80500-80000-95</f>
        <v>405</v>
      </c>
      <c r="O234" s="542"/>
      <c r="P234" s="542"/>
      <c r="Q234" s="542"/>
      <c r="R234" s="957">
        <f t="shared" si="110"/>
        <v>405</v>
      </c>
      <c r="S234" s="457"/>
      <c r="T234" s="458"/>
      <c r="U234" s="458"/>
      <c r="V234" s="458"/>
      <c r="W234" s="458"/>
      <c r="X234" s="458"/>
      <c r="Y234" s="888"/>
      <c r="Z234" s="554">
        <f>80500-80000-95</f>
        <v>405</v>
      </c>
      <c r="AA234" s="542"/>
      <c r="AB234" s="542"/>
      <c r="AC234" s="542"/>
      <c r="AD234" s="544"/>
    </row>
    <row r="235" spans="1:53" ht="90.75" customHeight="1" x14ac:dyDescent="0.35">
      <c r="A235" s="456">
        <v>61</v>
      </c>
      <c r="B235" s="542" t="s">
        <v>1108</v>
      </c>
      <c r="C235" s="543" t="s">
        <v>13</v>
      </c>
      <c r="D235" s="459"/>
      <c r="E235" s="545" t="s">
        <v>108</v>
      </c>
      <c r="F235" s="457">
        <f t="shared" si="111"/>
        <v>300</v>
      </c>
      <c r="G235" s="457"/>
      <c r="H235" s="458"/>
      <c r="I235" s="458"/>
      <c r="J235" s="458"/>
      <c r="K235" s="458"/>
      <c r="L235" s="458"/>
      <c r="M235" s="458"/>
      <c r="N235" s="457">
        <v>300</v>
      </c>
      <c r="O235" s="542"/>
      <c r="P235" s="542"/>
      <c r="Q235" s="542"/>
      <c r="R235" s="957">
        <f t="shared" ref="R235:R238" si="112">SUM(S235:AA235)</f>
        <v>300</v>
      </c>
      <c r="S235" s="457"/>
      <c r="T235" s="458"/>
      <c r="U235" s="458"/>
      <c r="V235" s="458"/>
      <c r="W235" s="458"/>
      <c r="X235" s="458"/>
      <c r="Y235" s="888"/>
      <c r="Z235" s="457">
        <v>300</v>
      </c>
      <c r="AA235" s="542"/>
      <c r="AB235" s="542"/>
      <c r="AC235" s="542"/>
      <c r="AD235" s="544"/>
    </row>
    <row r="236" spans="1:53" ht="119.25" customHeight="1" x14ac:dyDescent="0.35">
      <c r="A236" s="456">
        <v>62</v>
      </c>
      <c r="B236" s="542" t="s">
        <v>786</v>
      </c>
      <c r="C236" s="543" t="s">
        <v>13</v>
      </c>
      <c r="D236" s="459"/>
      <c r="E236" s="407" t="s">
        <v>97</v>
      </c>
      <c r="F236" s="457">
        <f t="shared" si="111"/>
        <v>300</v>
      </c>
      <c r="G236" s="458"/>
      <c r="H236" s="458"/>
      <c r="I236" s="458"/>
      <c r="J236" s="458"/>
      <c r="K236" s="458"/>
      <c r="L236" s="458"/>
      <c r="M236" s="458"/>
      <c r="N236" s="457">
        <v>300</v>
      </c>
      <c r="O236" s="458"/>
      <c r="P236" s="458"/>
      <c r="Q236" s="458"/>
      <c r="R236" s="957">
        <f t="shared" si="112"/>
        <v>300</v>
      </c>
      <c r="S236" s="458"/>
      <c r="T236" s="458"/>
      <c r="U236" s="458"/>
      <c r="V236" s="458"/>
      <c r="W236" s="458"/>
      <c r="X236" s="458"/>
      <c r="Y236" s="888"/>
      <c r="Z236" s="457">
        <v>300</v>
      </c>
      <c r="AA236" s="458"/>
      <c r="AB236" s="458"/>
      <c r="AC236" s="458"/>
      <c r="AD236" s="512"/>
    </row>
    <row r="237" spans="1:53" ht="145.5" customHeight="1" x14ac:dyDescent="0.35">
      <c r="A237" s="456">
        <v>63</v>
      </c>
      <c r="B237" s="542" t="s">
        <v>650</v>
      </c>
      <c r="C237" s="543" t="s">
        <v>13</v>
      </c>
      <c r="D237" s="459"/>
      <c r="E237" s="407" t="s">
        <v>97</v>
      </c>
      <c r="F237" s="457">
        <f t="shared" si="111"/>
        <v>300</v>
      </c>
      <c r="G237" s="458"/>
      <c r="H237" s="458"/>
      <c r="I237" s="458"/>
      <c r="J237" s="458"/>
      <c r="K237" s="458"/>
      <c r="L237" s="458"/>
      <c r="M237" s="458"/>
      <c r="N237" s="457">
        <v>300</v>
      </c>
      <c r="O237" s="458"/>
      <c r="P237" s="458"/>
      <c r="Q237" s="458"/>
      <c r="R237" s="957">
        <f t="shared" si="112"/>
        <v>300</v>
      </c>
      <c r="S237" s="458"/>
      <c r="T237" s="458"/>
      <c r="U237" s="458"/>
      <c r="V237" s="458"/>
      <c r="W237" s="458"/>
      <c r="X237" s="458"/>
      <c r="Y237" s="888"/>
      <c r="Z237" s="457">
        <v>300</v>
      </c>
      <c r="AA237" s="458"/>
      <c r="AB237" s="458"/>
      <c r="AC237" s="458"/>
      <c r="AD237" s="512"/>
    </row>
    <row r="238" spans="1:53" ht="101.25" customHeight="1" x14ac:dyDescent="0.35">
      <c r="A238" s="456">
        <v>64</v>
      </c>
      <c r="B238" s="542" t="s">
        <v>651</v>
      </c>
      <c r="C238" s="543" t="s">
        <v>13</v>
      </c>
      <c r="D238" s="459"/>
      <c r="E238" s="407" t="s">
        <v>97</v>
      </c>
      <c r="F238" s="457">
        <f t="shared" si="111"/>
        <v>300</v>
      </c>
      <c r="G238" s="458"/>
      <c r="H238" s="458"/>
      <c r="I238" s="458"/>
      <c r="J238" s="458"/>
      <c r="K238" s="458"/>
      <c r="L238" s="458"/>
      <c r="M238" s="458"/>
      <c r="N238" s="457">
        <v>300</v>
      </c>
      <c r="O238" s="458"/>
      <c r="P238" s="458"/>
      <c r="Q238" s="458"/>
      <c r="R238" s="957">
        <f t="shared" si="112"/>
        <v>300</v>
      </c>
      <c r="S238" s="458"/>
      <c r="T238" s="458"/>
      <c r="U238" s="458"/>
      <c r="V238" s="458"/>
      <c r="W238" s="458"/>
      <c r="X238" s="458"/>
      <c r="Y238" s="888"/>
      <c r="Z238" s="457">
        <v>300</v>
      </c>
      <c r="AA238" s="458"/>
      <c r="AB238" s="458"/>
      <c r="AC238" s="458"/>
      <c r="AD238" s="512"/>
    </row>
  </sheetData>
  <mergeCells count="22">
    <mergeCell ref="R5:AC5"/>
    <mergeCell ref="R6:R7"/>
    <mergeCell ref="S6:Y6"/>
    <mergeCell ref="Z6:AA6"/>
    <mergeCell ref="AB6:AB7"/>
    <mergeCell ref="AC6:AC7"/>
    <mergeCell ref="A1:AD1"/>
    <mergeCell ref="N6:O6"/>
    <mergeCell ref="C5:C7"/>
    <mergeCell ref="D5:D7"/>
    <mergeCell ref="E5:E7"/>
    <mergeCell ref="A2:AD2"/>
    <mergeCell ref="A3:AD3"/>
    <mergeCell ref="A4:AD4"/>
    <mergeCell ref="A5:A7"/>
    <mergeCell ref="B5:B7"/>
    <mergeCell ref="G6:M6"/>
    <mergeCell ref="AD5:AD7"/>
    <mergeCell ref="F6:F7"/>
    <mergeCell ref="F5:Q5"/>
    <mergeCell ref="Q6:Q7"/>
    <mergeCell ref="P6:P7"/>
  </mergeCells>
  <pageMargins left="0.23622047244094491" right="0.19685039370078741" top="0.39370078740157483" bottom="0.39370078740157483" header="0.31496062992125984" footer="0.31496062992125984"/>
  <pageSetup paperSize="9" scale="25" orientation="landscape" r:id="rId1"/>
  <headerFooter differentFirst="1">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9"/>
  <sheetViews>
    <sheetView zoomScale="60" zoomScaleNormal="60" workbookViewId="0">
      <selection activeCell="A3" sqref="A3:R3"/>
    </sheetView>
  </sheetViews>
  <sheetFormatPr defaultColWidth="9.140625" defaultRowHeight="66.75" customHeight="1" x14ac:dyDescent="0.3"/>
  <cols>
    <col min="1" max="1" width="9.140625" style="761" customWidth="1"/>
    <col min="2" max="2" width="50.140625" style="560" customWidth="1"/>
    <col min="3" max="4" width="13.28515625" style="560" customWidth="1"/>
    <col min="5" max="5" width="15.5703125" style="560" customWidth="1"/>
    <col min="6" max="6" width="14.28515625" style="761" customWidth="1"/>
    <col min="7" max="7" width="10.85546875" style="761" customWidth="1"/>
    <col min="8" max="8" width="13.42578125" style="761" customWidth="1"/>
    <col min="9" max="9" width="22.85546875" style="560" customWidth="1"/>
    <col min="10" max="10" width="14.42578125" style="762" customWidth="1"/>
    <col min="11" max="11" width="14.140625" style="762" customWidth="1"/>
    <col min="12" max="12" width="13.140625" style="763" customWidth="1"/>
    <col min="13" max="13" width="16.140625" style="763" customWidth="1"/>
    <col min="14" max="14" width="15.28515625" style="763" customWidth="1"/>
    <col min="15" max="15" width="15.140625" style="763" customWidth="1"/>
    <col min="16" max="16" width="13.140625" style="763" customWidth="1"/>
    <col min="17" max="17" width="13.42578125" style="763" customWidth="1"/>
    <col min="18" max="18" width="12.85546875" style="762" customWidth="1"/>
    <col min="19" max="19" width="12.5703125" style="560" customWidth="1"/>
    <col min="20" max="20" width="11.85546875" style="560" customWidth="1"/>
    <col min="21" max="21" width="12.42578125" style="560" customWidth="1"/>
    <col min="22" max="16384" width="9.140625" style="560"/>
  </cols>
  <sheetData>
    <row r="1" spans="1:21" ht="28.5" customHeight="1" x14ac:dyDescent="0.3">
      <c r="A1" s="991" t="s">
        <v>1354</v>
      </c>
      <c r="B1" s="991"/>
      <c r="C1" s="991"/>
      <c r="D1" s="991"/>
      <c r="E1" s="991"/>
      <c r="F1" s="991"/>
      <c r="G1" s="991"/>
      <c r="H1" s="991"/>
      <c r="I1" s="991"/>
      <c r="J1" s="991"/>
      <c r="K1" s="991"/>
      <c r="L1" s="991"/>
      <c r="M1" s="991"/>
      <c r="N1" s="991"/>
      <c r="O1" s="991"/>
      <c r="P1" s="991"/>
      <c r="Q1" s="991"/>
      <c r="R1" s="991"/>
    </row>
    <row r="2" spans="1:21" ht="34.5" customHeight="1" x14ac:dyDescent="0.3">
      <c r="A2" s="992" t="s">
        <v>1301</v>
      </c>
      <c r="B2" s="992"/>
      <c r="C2" s="992"/>
      <c r="D2" s="992"/>
      <c r="E2" s="992"/>
      <c r="F2" s="992"/>
      <c r="G2" s="992"/>
      <c r="H2" s="992"/>
      <c r="I2" s="992"/>
      <c r="J2" s="992"/>
      <c r="K2" s="992"/>
      <c r="L2" s="992"/>
      <c r="M2" s="992"/>
      <c r="N2" s="992"/>
      <c r="O2" s="992"/>
      <c r="P2" s="992"/>
      <c r="Q2" s="992"/>
      <c r="R2" s="992"/>
    </row>
    <row r="3" spans="1:21" ht="30" customHeight="1" x14ac:dyDescent="0.3">
      <c r="A3" s="993" t="s">
        <v>1367</v>
      </c>
      <c r="B3" s="993"/>
      <c r="C3" s="993"/>
      <c r="D3" s="993"/>
      <c r="E3" s="993"/>
      <c r="F3" s="993"/>
      <c r="G3" s="993"/>
      <c r="H3" s="993"/>
      <c r="I3" s="993"/>
      <c r="J3" s="993"/>
      <c r="K3" s="993"/>
      <c r="L3" s="993"/>
      <c r="M3" s="993"/>
      <c r="N3" s="993"/>
      <c r="O3" s="993"/>
      <c r="P3" s="993"/>
      <c r="Q3" s="993"/>
      <c r="R3" s="993"/>
    </row>
    <row r="4" spans="1:21" ht="24.75" customHeight="1" x14ac:dyDescent="0.3">
      <c r="A4" s="561"/>
      <c r="B4" s="562"/>
      <c r="C4" s="562"/>
      <c r="D4" s="562"/>
      <c r="E4" s="562"/>
      <c r="F4" s="563"/>
      <c r="G4" s="563"/>
      <c r="H4" s="563"/>
      <c r="I4" s="564"/>
      <c r="J4" s="564"/>
      <c r="K4" s="994" t="s">
        <v>238</v>
      </c>
      <c r="L4" s="994"/>
      <c r="M4" s="994"/>
      <c r="N4" s="994"/>
      <c r="O4" s="994"/>
      <c r="P4" s="994"/>
      <c r="Q4" s="994"/>
      <c r="R4" s="994"/>
    </row>
    <row r="5" spans="1:21" s="565" customFormat="1" ht="44.25" customHeight="1" x14ac:dyDescent="0.25">
      <c r="A5" s="990" t="s">
        <v>110</v>
      </c>
      <c r="B5" s="990" t="s">
        <v>239</v>
      </c>
      <c r="C5" s="990" t="s">
        <v>3</v>
      </c>
      <c r="D5" s="990" t="s">
        <v>111</v>
      </c>
      <c r="E5" s="990" t="s">
        <v>240</v>
      </c>
      <c r="F5" s="990" t="s">
        <v>241</v>
      </c>
      <c r="G5" s="990" t="s">
        <v>112</v>
      </c>
      <c r="H5" s="990" t="s">
        <v>242</v>
      </c>
      <c r="I5" s="998" t="s">
        <v>243</v>
      </c>
      <c r="J5" s="998"/>
      <c r="K5" s="998"/>
      <c r="L5" s="998" t="s">
        <v>516</v>
      </c>
      <c r="M5" s="998"/>
      <c r="N5" s="998" t="s">
        <v>1302</v>
      </c>
      <c r="O5" s="998" t="s">
        <v>1303</v>
      </c>
      <c r="P5" s="995" t="s">
        <v>1274</v>
      </c>
      <c r="Q5" s="995" t="s">
        <v>1275</v>
      </c>
      <c r="R5" s="990" t="s">
        <v>6</v>
      </c>
    </row>
    <row r="6" spans="1:21" s="565" customFormat="1" ht="33.75" customHeight="1" x14ac:dyDescent="0.25">
      <c r="A6" s="990"/>
      <c r="B6" s="990"/>
      <c r="C6" s="990"/>
      <c r="D6" s="990"/>
      <c r="E6" s="990"/>
      <c r="F6" s="990"/>
      <c r="G6" s="990"/>
      <c r="H6" s="990"/>
      <c r="I6" s="999" t="s">
        <v>244</v>
      </c>
      <c r="J6" s="990" t="s">
        <v>245</v>
      </c>
      <c r="K6" s="990"/>
      <c r="L6" s="998"/>
      <c r="M6" s="998"/>
      <c r="N6" s="998"/>
      <c r="O6" s="998"/>
      <c r="P6" s="996"/>
      <c r="Q6" s="996"/>
      <c r="R6" s="990"/>
    </row>
    <row r="7" spans="1:21" s="565" customFormat="1" ht="72" customHeight="1" x14ac:dyDescent="0.25">
      <c r="A7" s="990"/>
      <c r="B7" s="990"/>
      <c r="C7" s="990"/>
      <c r="D7" s="990"/>
      <c r="E7" s="990"/>
      <c r="F7" s="990"/>
      <c r="G7" s="990"/>
      <c r="H7" s="990"/>
      <c r="I7" s="999"/>
      <c r="J7" s="566" t="s">
        <v>246</v>
      </c>
      <c r="K7" s="566" t="s">
        <v>247</v>
      </c>
      <c r="L7" s="566" t="s">
        <v>248</v>
      </c>
      <c r="M7" s="566" t="s">
        <v>517</v>
      </c>
      <c r="N7" s="998"/>
      <c r="O7" s="998"/>
      <c r="P7" s="997"/>
      <c r="Q7" s="997"/>
      <c r="R7" s="990"/>
    </row>
    <row r="8" spans="1:21" s="568" customFormat="1" ht="28.5" customHeight="1" x14ac:dyDescent="0.25">
      <c r="A8" s="567">
        <v>1</v>
      </c>
      <c r="B8" s="567">
        <v>2</v>
      </c>
      <c r="C8" s="567">
        <v>3</v>
      </c>
      <c r="D8" s="567">
        <v>4</v>
      </c>
      <c r="E8" s="567">
        <v>5</v>
      </c>
      <c r="F8" s="567">
        <v>6</v>
      </c>
      <c r="G8" s="567">
        <v>7</v>
      </c>
      <c r="H8" s="567">
        <v>8</v>
      </c>
      <c r="I8" s="567">
        <v>9</v>
      </c>
      <c r="J8" s="567">
        <v>10</v>
      </c>
      <c r="K8" s="567">
        <v>11</v>
      </c>
      <c r="L8" s="567">
        <v>12</v>
      </c>
      <c r="M8" s="567">
        <v>13</v>
      </c>
      <c r="N8" s="567">
        <v>17</v>
      </c>
      <c r="O8" s="567">
        <v>18</v>
      </c>
      <c r="P8" s="567">
        <v>19</v>
      </c>
      <c r="Q8" s="567">
        <v>20</v>
      </c>
      <c r="R8" s="567">
        <v>21</v>
      </c>
      <c r="T8" s="569"/>
    </row>
    <row r="9" spans="1:21" s="579" customFormat="1" ht="39" customHeight="1" x14ac:dyDescent="0.25">
      <c r="A9" s="570"/>
      <c r="B9" s="571" t="s">
        <v>249</v>
      </c>
      <c r="C9" s="571"/>
      <c r="D9" s="571"/>
      <c r="E9" s="572"/>
      <c r="F9" s="573"/>
      <c r="G9" s="574"/>
      <c r="H9" s="575"/>
      <c r="I9" s="572"/>
      <c r="J9" s="576">
        <f t="shared" ref="J9:Q9" si="0">J10+J35+J44+J61+J76+J96+J126+J137+J188</f>
        <v>802925</v>
      </c>
      <c r="K9" s="576">
        <f t="shared" si="0"/>
        <v>682026.40000000014</v>
      </c>
      <c r="L9" s="576">
        <f t="shared" si="0"/>
        <v>286095</v>
      </c>
      <c r="M9" s="576">
        <f t="shared" si="0"/>
        <v>266642</v>
      </c>
      <c r="N9" s="576">
        <f t="shared" si="0"/>
        <v>270000</v>
      </c>
      <c r="O9" s="576">
        <f t="shared" si="0"/>
        <v>270000</v>
      </c>
      <c r="P9" s="576">
        <f t="shared" si="0"/>
        <v>5944</v>
      </c>
      <c r="Q9" s="576">
        <f t="shared" si="0"/>
        <v>5944</v>
      </c>
      <c r="R9" s="577"/>
      <c r="S9" s="578"/>
      <c r="T9" s="578"/>
    </row>
    <row r="10" spans="1:21" s="589" customFormat="1" ht="39" customHeight="1" x14ac:dyDescent="0.25">
      <c r="A10" s="580" t="s">
        <v>11</v>
      </c>
      <c r="B10" s="581" t="s">
        <v>262</v>
      </c>
      <c r="C10" s="581"/>
      <c r="D10" s="582"/>
      <c r="E10" s="583"/>
      <c r="F10" s="582"/>
      <c r="G10" s="584"/>
      <c r="H10" s="585"/>
      <c r="I10" s="586"/>
      <c r="J10" s="587">
        <f t="shared" ref="J10:O10" si="1">J11+J22</f>
        <v>78074</v>
      </c>
      <c r="K10" s="587">
        <f t="shared" si="1"/>
        <v>66627.5</v>
      </c>
      <c r="L10" s="587">
        <f t="shared" si="1"/>
        <v>24830</v>
      </c>
      <c r="M10" s="587">
        <f t="shared" si="1"/>
        <v>24830</v>
      </c>
      <c r="N10" s="587">
        <f t="shared" si="1"/>
        <v>33757</v>
      </c>
      <c r="O10" s="587">
        <f t="shared" si="1"/>
        <v>30816</v>
      </c>
      <c r="P10" s="587"/>
      <c r="Q10" s="587">
        <f>Q11+Q22</f>
        <v>2941</v>
      </c>
      <c r="R10" s="587"/>
      <c r="S10" s="588"/>
      <c r="T10" s="588"/>
    </row>
    <row r="11" spans="1:21" s="599" customFormat="1" ht="38.25" customHeight="1" x14ac:dyDescent="0.25">
      <c r="A11" s="590" t="s">
        <v>17</v>
      </c>
      <c r="B11" s="591" t="s">
        <v>518</v>
      </c>
      <c r="C11" s="591"/>
      <c r="D11" s="592"/>
      <c r="E11" s="593"/>
      <c r="F11" s="592"/>
      <c r="G11" s="594"/>
      <c r="H11" s="595"/>
      <c r="I11" s="596"/>
      <c r="J11" s="597">
        <f t="shared" ref="J11:O11" si="2">SUM(J12:J21)</f>
        <v>57193</v>
      </c>
      <c r="K11" s="597">
        <f t="shared" si="2"/>
        <v>47834.599999999991</v>
      </c>
      <c r="L11" s="597">
        <f t="shared" si="2"/>
        <v>24830</v>
      </c>
      <c r="M11" s="597">
        <f t="shared" si="2"/>
        <v>24830</v>
      </c>
      <c r="N11" s="597">
        <f t="shared" si="2"/>
        <v>17382</v>
      </c>
      <c r="O11" s="597">
        <f t="shared" si="2"/>
        <v>15321</v>
      </c>
      <c r="P11" s="597"/>
      <c r="Q11" s="597">
        <f>SUM(Q12:Q21)</f>
        <v>2061</v>
      </c>
      <c r="R11" s="597"/>
      <c r="S11" s="598"/>
      <c r="U11" s="598"/>
    </row>
    <row r="12" spans="1:21" s="609" customFormat="1" ht="75" x14ac:dyDescent="0.25">
      <c r="A12" s="600">
        <v>1</v>
      </c>
      <c r="B12" s="601" t="s">
        <v>266</v>
      </c>
      <c r="C12" s="602" t="s">
        <v>30</v>
      </c>
      <c r="D12" s="603" t="s">
        <v>519</v>
      </c>
      <c r="E12" s="602" t="s">
        <v>96</v>
      </c>
      <c r="F12" s="602" t="s">
        <v>265</v>
      </c>
      <c r="G12" s="601"/>
      <c r="H12" s="604" t="s">
        <v>41</v>
      </c>
      <c r="I12" s="604" t="s">
        <v>520</v>
      </c>
      <c r="J12" s="605">
        <v>7445</v>
      </c>
      <c r="K12" s="605">
        <f>0.8*J12</f>
        <v>5956</v>
      </c>
      <c r="L12" s="606">
        <f>M12</f>
        <v>3100</v>
      </c>
      <c r="M12" s="606">
        <v>3100</v>
      </c>
      <c r="N12" s="606">
        <v>2800</v>
      </c>
      <c r="O12" s="606">
        <v>2500</v>
      </c>
      <c r="P12" s="606"/>
      <c r="Q12" s="606">
        <v>300</v>
      </c>
      <c r="R12" s="607"/>
      <c r="S12" s="608"/>
      <c r="T12" s="608"/>
    </row>
    <row r="13" spans="1:21" s="613" customFormat="1" ht="67.5" customHeight="1" x14ac:dyDescent="0.25">
      <c r="A13" s="610">
        <v>2</v>
      </c>
      <c r="B13" s="601" t="s">
        <v>264</v>
      </c>
      <c r="C13" s="602" t="s">
        <v>30</v>
      </c>
      <c r="D13" s="603" t="s">
        <v>521</v>
      </c>
      <c r="E13" s="602" t="s">
        <v>96</v>
      </c>
      <c r="F13" s="602" t="s">
        <v>263</v>
      </c>
      <c r="G13" s="601"/>
      <c r="H13" s="604" t="s">
        <v>41</v>
      </c>
      <c r="I13" s="611" t="s">
        <v>305</v>
      </c>
      <c r="J13" s="605">
        <v>6600</v>
      </c>
      <c r="K13" s="605">
        <f>0.8*J13</f>
        <v>5280</v>
      </c>
      <c r="L13" s="606">
        <f>M13</f>
        <v>2400</v>
      </c>
      <c r="M13" s="612">
        <v>2400</v>
      </c>
      <c r="N13" s="606">
        <v>2220</v>
      </c>
      <c r="O13" s="606">
        <v>2165</v>
      </c>
      <c r="P13" s="606"/>
      <c r="Q13" s="606">
        <v>55</v>
      </c>
      <c r="R13" s="607"/>
      <c r="S13" s="608"/>
      <c r="T13" s="608"/>
    </row>
    <row r="14" spans="1:21" s="613" customFormat="1" ht="56.25" x14ac:dyDescent="0.25">
      <c r="A14" s="610">
        <v>3</v>
      </c>
      <c r="B14" s="614" t="s">
        <v>869</v>
      </c>
      <c r="C14" s="602" t="s">
        <v>30</v>
      </c>
      <c r="D14" s="615" t="s">
        <v>870</v>
      </c>
      <c r="E14" s="615" t="s">
        <v>96</v>
      </c>
      <c r="F14" s="616" t="s">
        <v>263</v>
      </c>
      <c r="G14" s="617" t="s">
        <v>250</v>
      </c>
      <c r="H14" s="617" t="s">
        <v>41</v>
      </c>
      <c r="I14" s="617" t="s">
        <v>871</v>
      </c>
      <c r="J14" s="618">
        <v>6900</v>
      </c>
      <c r="K14" s="618">
        <f>0.9*J14</f>
        <v>6210</v>
      </c>
      <c r="L14" s="606">
        <v>1830</v>
      </c>
      <c r="M14" s="606">
        <v>1830</v>
      </c>
      <c r="N14" s="606">
        <v>3129</v>
      </c>
      <c r="O14" s="606">
        <v>3030</v>
      </c>
      <c r="P14" s="606"/>
      <c r="Q14" s="606">
        <v>99</v>
      </c>
      <c r="R14" s="617"/>
      <c r="S14" s="608"/>
      <c r="T14" s="608"/>
    </row>
    <row r="15" spans="1:21" s="613" customFormat="1" ht="56.25" x14ac:dyDescent="0.25">
      <c r="A15" s="610">
        <v>4</v>
      </c>
      <c r="B15" s="619" t="s">
        <v>872</v>
      </c>
      <c r="C15" s="602" t="s">
        <v>30</v>
      </c>
      <c r="D15" s="620" t="s">
        <v>873</v>
      </c>
      <c r="E15" s="620" t="s">
        <v>96</v>
      </c>
      <c r="F15" s="621" t="s">
        <v>263</v>
      </c>
      <c r="G15" s="622" t="s">
        <v>250</v>
      </c>
      <c r="H15" s="622" t="s">
        <v>41</v>
      </c>
      <c r="I15" s="622" t="s">
        <v>874</v>
      </c>
      <c r="J15" s="623">
        <v>4559</v>
      </c>
      <c r="K15" s="623">
        <f>0.9*J15</f>
        <v>4103.1000000000004</v>
      </c>
      <c r="L15" s="624">
        <v>2500</v>
      </c>
      <c r="M15" s="624">
        <v>2500</v>
      </c>
      <c r="N15" s="624">
        <v>1550</v>
      </c>
      <c r="O15" s="624">
        <v>1425</v>
      </c>
      <c r="P15" s="624"/>
      <c r="Q15" s="624">
        <v>125</v>
      </c>
      <c r="R15" s="607"/>
      <c r="S15" s="608"/>
      <c r="T15" s="608"/>
    </row>
    <row r="16" spans="1:21" s="613" customFormat="1" ht="56.25" x14ac:dyDescent="0.25">
      <c r="A16" s="610">
        <v>5</v>
      </c>
      <c r="B16" s="614" t="s">
        <v>875</v>
      </c>
      <c r="C16" s="602" t="s">
        <v>30</v>
      </c>
      <c r="D16" s="615" t="s">
        <v>876</v>
      </c>
      <c r="E16" s="615" t="s">
        <v>96</v>
      </c>
      <c r="F16" s="616" t="s">
        <v>263</v>
      </c>
      <c r="G16" s="617"/>
      <c r="H16" s="622" t="s">
        <v>41</v>
      </c>
      <c r="I16" s="617" t="s">
        <v>877</v>
      </c>
      <c r="J16" s="618">
        <v>2500</v>
      </c>
      <c r="K16" s="618">
        <f>0.7*J16</f>
        <v>1750</v>
      </c>
      <c r="L16" s="606">
        <v>1000</v>
      </c>
      <c r="M16" s="606">
        <v>1000</v>
      </c>
      <c r="N16" s="606">
        <v>384</v>
      </c>
      <c r="O16" s="606">
        <v>204</v>
      </c>
      <c r="P16" s="606"/>
      <c r="Q16" s="606">
        <v>180</v>
      </c>
      <c r="R16" s="618"/>
      <c r="S16" s="608"/>
      <c r="T16" s="608"/>
    </row>
    <row r="17" spans="1:20" s="613" customFormat="1" ht="66.75" customHeight="1" x14ac:dyDescent="0.25">
      <c r="A17" s="610">
        <v>6</v>
      </c>
      <c r="B17" s="619" t="s">
        <v>878</v>
      </c>
      <c r="C17" s="602" t="s">
        <v>30</v>
      </c>
      <c r="D17" s="620" t="s">
        <v>879</v>
      </c>
      <c r="E17" s="620" t="s">
        <v>96</v>
      </c>
      <c r="F17" s="621" t="s">
        <v>263</v>
      </c>
      <c r="G17" s="622" t="s">
        <v>880</v>
      </c>
      <c r="H17" s="622" t="s">
        <v>41</v>
      </c>
      <c r="I17" s="622" t="s">
        <v>881</v>
      </c>
      <c r="J17" s="623">
        <v>7023</v>
      </c>
      <c r="K17" s="623">
        <f>0.7*J17</f>
        <v>4916.0999999999995</v>
      </c>
      <c r="L17" s="624">
        <v>3000</v>
      </c>
      <c r="M17" s="624">
        <v>3000</v>
      </c>
      <c r="N17" s="624">
        <v>1023</v>
      </c>
      <c r="O17" s="624">
        <v>776</v>
      </c>
      <c r="P17" s="624"/>
      <c r="Q17" s="624">
        <v>247</v>
      </c>
      <c r="R17" s="607"/>
      <c r="S17" s="608"/>
      <c r="T17" s="608"/>
    </row>
    <row r="18" spans="1:20" s="613" customFormat="1" ht="66.75" customHeight="1" x14ac:dyDescent="0.25">
      <c r="A18" s="610">
        <v>7</v>
      </c>
      <c r="B18" s="619" t="s">
        <v>882</v>
      </c>
      <c r="C18" s="602" t="s">
        <v>30</v>
      </c>
      <c r="D18" s="620" t="s">
        <v>883</v>
      </c>
      <c r="E18" s="620" t="s">
        <v>96</v>
      </c>
      <c r="F18" s="621" t="s">
        <v>265</v>
      </c>
      <c r="G18" s="622" t="s">
        <v>250</v>
      </c>
      <c r="H18" s="622" t="s">
        <v>41</v>
      </c>
      <c r="I18" s="622" t="s">
        <v>884</v>
      </c>
      <c r="J18" s="623">
        <v>5549</v>
      </c>
      <c r="K18" s="623">
        <f>0.9*J18</f>
        <v>4994.1000000000004</v>
      </c>
      <c r="L18" s="624">
        <v>2800</v>
      </c>
      <c r="M18" s="624">
        <v>2800</v>
      </c>
      <c r="N18" s="624">
        <v>1489</v>
      </c>
      <c r="O18" s="624">
        <v>1165</v>
      </c>
      <c r="P18" s="624"/>
      <c r="Q18" s="624">
        <v>324</v>
      </c>
      <c r="R18" s="607"/>
      <c r="S18" s="608"/>
      <c r="T18" s="608"/>
    </row>
    <row r="19" spans="1:20" s="613" customFormat="1" ht="66.75" customHeight="1" x14ac:dyDescent="0.25">
      <c r="A19" s="610">
        <v>8</v>
      </c>
      <c r="B19" s="619" t="s">
        <v>885</v>
      </c>
      <c r="C19" s="602" t="s">
        <v>30</v>
      </c>
      <c r="D19" s="620" t="s">
        <v>886</v>
      </c>
      <c r="E19" s="620" t="s">
        <v>96</v>
      </c>
      <c r="F19" s="621" t="s">
        <v>265</v>
      </c>
      <c r="G19" s="622" t="s">
        <v>880</v>
      </c>
      <c r="H19" s="622" t="s">
        <v>41</v>
      </c>
      <c r="I19" s="622" t="s">
        <v>887</v>
      </c>
      <c r="J19" s="623">
        <v>10594</v>
      </c>
      <c r="K19" s="623">
        <f>0.9*J19</f>
        <v>9534.6</v>
      </c>
      <c r="L19" s="624">
        <v>5500</v>
      </c>
      <c r="M19" s="624">
        <v>5500</v>
      </c>
      <c r="N19" s="624">
        <v>3068</v>
      </c>
      <c r="O19" s="624">
        <v>2451</v>
      </c>
      <c r="P19" s="624"/>
      <c r="Q19" s="624">
        <v>617</v>
      </c>
      <c r="R19" s="607"/>
      <c r="S19" s="608"/>
      <c r="T19" s="608"/>
    </row>
    <row r="20" spans="1:20" s="613" customFormat="1" ht="66.75" customHeight="1" x14ac:dyDescent="0.25">
      <c r="A20" s="610">
        <v>9</v>
      </c>
      <c r="B20" s="619" t="s">
        <v>888</v>
      </c>
      <c r="C20" s="602" t="s">
        <v>30</v>
      </c>
      <c r="D20" s="620" t="s">
        <v>889</v>
      </c>
      <c r="E20" s="620" t="s">
        <v>96</v>
      </c>
      <c r="F20" s="621" t="s">
        <v>265</v>
      </c>
      <c r="G20" s="622" t="s">
        <v>250</v>
      </c>
      <c r="H20" s="622" t="s">
        <v>41</v>
      </c>
      <c r="I20" s="622" t="s">
        <v>890</v>
      </c>
      <c r="J20" s="623">
        <v>2723</v>
      </c>
      <c r="K20" s="623">
        <f>0.9*J20</f>
        <v>2450.7000000000003</v>
      </c>
      <c r="L20" s="624">
        <v>1400</v>
      </c>
      <c r="M20" s="624">
        <v>1400</v>
      </c>
      <c r="N20" s="624">
        <v>561</v>
      </c>
      <c r="O20" s="624">
        <v>447</v>
      </c>
      <c r="P20" s="624"/>
      <c r="Q20" s="624">
        <v>114</v>
      </c>
      <c r="R20" s="607"/>
      <c r="S20" s="608"/>
      <c r="T20" s="608"/>
    </row>
    <row r="21" spans="1:20" s="613" customFormat="1" ht="66.75" customHeight="1" x14ac:dyDescent="0.25">
      <c r="A21" s="610">
        <v>10</v>
      </c>
      <c r="B21" s="619" t="s">
        <v>891</v>
      </c>
      <c r="C21" s="602" t="s">
        <v>30</v>
      </c>
      <c r="D21" s="620" t="s">
        <v>892</v>
      </c>
      <c r="E21" s="620" t="s">
        <v>96</v>
      </c>
      <c r="F21" s="621" t="s">
        <v>265</v>
      </c>
      <c r="G21" s="622"/>
      <c r="H21" s="622" t="s">
        <v>41</v>
      </c>
      <c r="I21" s="622" t="s">
        <v>893</v>
      </c>
      <c r="J21" s="623">
        <v>3300</v>
      </c>
      <c r="K21" s="623">
        <f>0.8*J21</f>
        <v>2640</v>
      </c>
      <c r="L21" s="624">
        <v>1300</v>
      </c>
      <c r="M21" s="624">
        <v>1300</v>
      </c>
      <c r="N21" s="624">
        <v>1158</v>
      </c>
      <c r="O21" s="624">
        <v>1158</v>
      </c>
      <c r="P21" s="624"/>
      <c r="Q21" s="624"/>
      <c r="R21" s="607"/>
      <c r="S21" s="608"/>
      <c r="T21" s="608"/>
    </row>
    <row r="22" spans="1:20" s="631" customFormat="1" ht="40.5" customHeight="1" x14ac:dyDescent="0.25">
      <c r="A22" s="625" t="s">
        <v>34</v>
      </c>
      <c r="B22" s="626" t="s">
        <v>252</v>
      </c>
      <c r="C22" s="627"/>
      <c r="D22" s="628"/>
      <c r="E22" s="628"/>
      <c r="F22" s="629"/>
      <c r="G22" s="595"/>
      <c r="H22" s="595"/>
      <c r="I22" s="595"/>
      <c r="J22" s="630">
        <f>SUM(J23:J34)</f>
        <v>20881</v>
      </c>
      <c r="K22" s="630">
        <f>SUM(K23:K34)</f>
        <v>18792.900000000001</v>
      </c>
      <c r="L22" s="630"/>
      <c r="M22" s="630"/>
      <c r="N22" s="630">
        <f t="shared" ref="N22:Q22" si="3">SUM(N23:N34)</f>
        <v>16375</v>
      </c>
      <c r="O22" s="630">
        <f t="shared" si="3"/>
        <v>15495</v>
      </c>
      <c r="P22" s="630"/>
      <c r="Q22" s="630">
        <f t="shared" si="3"/>
        <v>880</v>
      </c>
      <c r="R22" s="630"/>
      <c r="S22" s="608"/>
      <c r="T22" s="608"/>
    </row>
    <row r="23" spans="1:20" s="613" customFormat="1" ht="55.5" customHeight="1" x14ac:dyDescent="0.25">
      <c r="A23" s="610">
        <v>1</v>
      </c>
      <c r="B23" s="614" t="s">
        <v>522</v>
      </c>
      <c r="C23" s="602" t="s">
        <v>30</v>
      </c>
      <c r="D23" s="603" t="s">
        <v>1304</v>
      </c>
      <c r="E23" s="615" t="s">
        <v>96</v>
      </c>
      <c r="F23" s="616" t="s">
        <v>523</v>
      </c>
      <c r="G23" s="617"/>
      <c r="H23" s="622" t="s">
        <v>41</v>
      </c>
      <c r="I23" s="617" t="s">
        <v>1112</v>
      </c>
      <c r="J23" s="618">
        <v>3135</v>
      </c>
      <c r="K23" s="618">
        <f t="shared" ref="K23:K34" si="4">J23*0.9</f>
        <v>2821.5</v>
      </c>
      <c r="L23" s="606"/>
      <c r="M23" s="606"/>
      <c r="N23" s="606">
        <v>2502</v>
      </c>
      <c r="O23" s="606">
        <v>2470</v>
      </c>
      <c r="P23" s="606"/>
      <c r="Q23" s="606">
        <v>32</v>
      </c>
      <c r="R23" s="632"/>
      <c r="S23" s="608"/>
      <c r="T23" s="608"/>
    </row>
    <row r="24" spans="1:20" s="613" customFormat="1" ht="55.5" customHeight="1" x14ac:dyDescent="0.25">
      <c r="A24" s="600">
        <v>2</v>
      </c>
      <c r="B24" s="619" t="s">
        <v>524</v>
      </c>
      <c r="C24" s="602" t="s">
        <v>30</v>
      </c>
      <c r="D24" s="603" t="s">
        <v>1305</v>
      </c>
      <c r="E24" s="620" t="s">
        <v>96</v>
      </c>
      <c r="F24" s="621" t="s">
        <v>525</v>
      </c>
      <c r="G24" s="622"/>
      <c r="H24" s="622" t="s">
        <v>41</v>
      </c>
      <c r="I24" s="622" t="s">
        <v>1113</v>
      </c>
      <c r="J24" s="623">
        <v>677</v>
      </c>
      <c r="K24" s="623">
        <f t="shared" si="4"/>
        <v>609.30000000000007</v>
      </c>
      <c r="L24" s="624"/>
      <c r="M24" s="624"/>
      <c r="N24" s="624">
        <v>604</v>
      </c>
      <c r="O24" s="624">
        <v>598</v>
      </c>
      <c r="P24" s="624"/>
      <c r="Q24" s="624">
        <v>6</v>
      </c>
      <c r="R24" s="607"/>
      <c r="S24" s="608"/>
      <c r="T24" s="608"/>
    </row>
    <row r="25" spans="1:20" s="613" customFormat="1" ht="55.5" customHeight="1" x14ac:dyDescent="0.25">
      <c r="A25" s="600">
        <v>3</v>
      </c>
      <c r="B25" s="619" t="s">
        <v>526</v>
      </c>
      <c r="C25" s="602" t="s">
        <v>30</v>
      </c>
      <c r="D25" s="603" t="s">
        <v>1306</v>
      </c>
      <c r="E25" s="620" t="s">
        <v>96</v>
      </c>
      <c r="F25" s="621" t="s">
        <v>527</v>
      </c>
      <c r="G25" s="622"/>
      <c r="H25" s="622" t="s">
        <v>41</v>
      </c>
      <c r="I25" s="622" t="s">
        <v>1114</v>
      </c>
      <c r="J25" s="623">
        <v>608</v>
      </c>
      <c r="K25" s="623">
        <f t="shared" si="4"/>
        <v>547.20000000000005</v>
      </c>
      <c r="L25" s="624"/>
      <c r="M25" s="624"/>
      <c r="N25" s="624">
        <v>385</v>
      </c>
      <c r="O25" s="624">
        <v>380</v>
      </c>
      <c r="P25" s="624"/>
      <c r="Q25" s="624">
        <v>5</v>
      </c>
      <c r="R25" s="607"/>
      <c r="S25" s="608"/>
      <c r="T25" s="608"/>
    </row>
    <row r="26" spans="1:20" s="613" customFormat="1" ht="55.5" customHeight="1" x14ac:dyDescent="0.25">
      <c r="A26" s="600">
        <v>4</v>
      </c>
      <c r="B26" s="619" t="s">
        <v>528</v>
      </c>
      <c r="C26" s="602" t="s">
        <v>30</v>
      </c>
      <c r="D26" s="603" t="s">
        <v>1307</v>
      </c>
      <c r="E26" s="620" t="s">
        <v>96</v>
      </c>
      <c r="F26" s="621" t="s">
        <v>529</v>
      </c>
      <c r="G26" s="622"/>
      <c r="H26" s="622" t="s">
        <v>41</v>
      </c>
      <c r="I26" s="622" t="s">
        <v>1115</v>
      </c>
      <c r="J26" s="623">
        <v>715</v>
      </c>
      <c r="K26" s="623">
        <f t="shared" si="4"/>
        <v>643.5</v>
      </c>
      <c r="L26" s="624"/>
      <c r="M26" s="624"/>
      <c r="N26" s="624">
        <v>522</v>
      </c>
      <c r="O26" s="624">
        <v>515</v>
      </c>
      <c r="P26" s="624"/>
      <c r="Q26" s="624">
        <v>7</v>
      </c>
      <c r="R26" s="607"/>
      <c r="S26" s="608"/>
      <c r="T26" s="608"/>
    </row>
    <row r="27" spans="1:20" s="613" customFormat="1" ht="55.5" customHeight="1" x14ac:dyDescent="0.25">
      <c r="A27" s="600">
        <v>5</v>
      </c>
      <c r="B27" s="619" t="s">
        <v>530</v>
      </c>
      <c r="C27" s="602" t="s">
        <v>30</v>
      </c>
      <c r="D27" s="603" t="s">
        <v>1308</v>
      </c>
      <c r="E27" s="620" t="s">
        <v>96</v>
      </c>
      <c r="F27" s="621" t="s">
        <v>531</v>
      </c>
      <c r="G27" s="622"/>
      <c r="H27" s="622" t="s">
        <v>41</v>
      </c>
      <c r="I27" s="622" t="s">
        <v>1116</v>
      </c>
      <c r="J27" s="623">
        <v>2545</v>
      </c>
      <c r="K27" s="623">
        <f t="shared" si="4"/>
        <v>2290.5</v>
      </c>
      <c r="L27" s="624"/>
      <c r="M27" s="624"/>
      <c r="N27" s="624">
        <v>2043</v>
      </c>
      <c r="O27" s="624">
        <v>2027</v>
      </c>
      <c r="P27" s="624"/>
      <c r="Q27" s="624">
        <v>16</v>
      </c>
      <c r="R27" s="607"/>
      <c r="S27" s="608"/>
      <c r="T27" s="608"/>
    </row>
    <row r="28" spans="1:20" s="613" customFormat="1" ht="80.25" customHeight="1" x14ac:dyDescent="0.25">
      <c r="A28" s="600">
        <v>6</v>
      </c>
      <c r="B28" s="619" t="s">
        <v>532</v>
      </c>
      <c r="C28" s="602" t="s">
        <v>30</v>
      </c>
      <c r="D28" s="603" t="s">
        <v>1309</v>
      </c>
      <c r="E28" s="620" t="s">
        <v>96</v>
      </c>
      <c r="F28" s="621" t="s">
        <v>533</v>
      </c>
      <c r="G28" s="622"/>
      <c r="H28" s="622" t="s">
        <v>41</v>
      </c>
      <c r="I28" s="622" t="s">
        <v>1310</v>
      </c>
      <c r="J28" s="623">
        <v>1700</v>
      </c>
      <c r="K28" s="623">
        <f t="shared" si="4"/>
        <v>1530</v>
      </c>
      <c r="L28" s="624"/>
      <c r="M28" s="624"/>
      <c r="N28" s="624">
        <v>1386</v>
      </c>
      <c r="O28" s="624">
        <v>1308</v>
      </c>
      <c r="P28" s="624"/>
      <c r="Q28" s="624">
        <v>78</v>
      </c>
      <c r="R28" s="633"/>
      <c r="S28" s="608"/>
      <c r="T28" s="608"/>
    </row>
    <row r="29" spans="1:20" s="613" customFormat="1" ht="66.75" customHeight="1" x14ac:dyDescent="0.25">
      <c r="A29" s="600">
        <v>7</v>
      </c>
      <c r="B29" s="619" t="s">
        <v>534</v>
      </c>
      <c r="C29" s="602" t="s">
        <v>30</v>
      </c>
      <c r="D29" s="603" t="s">
        <v>1311</v>
      </c>
      <c r="E29" s="620" t="s">
        <v>96</v>
      </c>
      <c r="F29" s="621" t="s">
        <v>535</v>
      </c>
      <c r="G29" s="622"/>
      <c r="H29" s="622" t="s">
        <v>41</v>
      </c>
      <c r="I29" s="622" t="s">
        <v>1117</v>
      </c>
      <c r="J29" s="623">
        <v>2111</v>
      </c>
      <c r="K29" s="623">
        <f t="shared" si="4"/>
        <v>1899.9</v>
      </c>
      <c r="L29" s="624"/>
      <c r="M29" s="624"/>
      <c r="N29" s="624">
        <v>1704</v>
      </c>
      <c r="O29" s="624">
        <v>1684</v>
      </c>
      <c r="P29" s="624"/>
      <c r="Q29" s="624">
        <v>20</v>
      </c>
      <c r="R29" s="607"/>
      <c r="S29" s="608"/>
      <c r="T29" s="608"/>
    </row>
    <row r="30" spans="1:20" s="613" customFormat="1" ht="66.75" customHeight="1" x14ac:dyDescent="0.25">
      <c r="A30" s="600">
        <v>8</v>
      </c>
      <c r="B30" s="619" t="s">
        <v>536</v>
      </c>
      <c r="C30" s="602" t="s">
        <v>30</v>
      </c>
      <c r="D30" s="603" t="s">
        <v>1312</v>
      </c>
      <c r="E30" s="620" t="s">
        <v>96</v>
      </c>
      <c r="F30" s="621" t="s">
        <v>537</v>
      </c>
      <c r="G30" s="622"/>
      <c r="H30" s="622" t="s">
        <v>41</v>
      </c>
      <c r="I30" s="622" t="s">
        <v>1118</v>
      </c>
      <c r="J30" s="623">
        <v>229</v>
      </c>
      <c r="K30" s="623">
        <f t="shared" si="4"/>
        <v>206.1</v>
      </c>
      <c r="L30" s="624"/>
      <c r="M30" s="624"/>
      <c r="N30" s="624">
        <v>192</v>
      </c>
      <c r="O30" s="624">
        <v>192</v>
      </c>
      <c r="P30" s="624"/>
      <c r="Q30" s="624"/>
      <c r="R30" s="607"/>
      <c r="S30" s="608"/>
      <c r="T30" s="608"/>
    </row>
    <row r="31" spans="1:20" s="613" customFormat="1" ht="66.75" customHeight="1" x14ac:dyDescent="0.25">
      <c r="A31" s="600">
        <v>9</v>
      </c>
      <c r="B31" s="619" t="s">
        <v>538</v>
      </c>
      <c r="C31" s="602" t="s">
        <v>30</v>
      </c>
      <c r="D31" s="603" t="s">
        <v>1313</v>
      </c>
      <c r="E31" s="620" t="s">
        <v>96</v>
      </c>
      <c r="F31" s="621" t="s">
        <v>539</v>
      </c>
      <c r="G31" s="622"/>
      <c r="H31" s="622" t="s">
        <v>41</v>
      </c>
      <c r="I31" s="622" t="s">
        <v>1119</v>
      </c>
      <c r="J31" s="623">
        <v>1593</v>
      </c>
      <c r="K31" s="623">
        <f t="shared" si="4"/>
        <v>1433.7</v>
      </c>
      <c r="L31" s="624"/>
      <c r="M31" s="624"/>
      <c r="N31" s="624">
        <v>1214</v>
      </c>
      <c r="O31" s="624">
        <v>1199</v>
      </c>
      <c r="P31" s="624"/>
      <c r="Q31" s="624">
        <v>15</v>
      </c>
      <c r="R31" s="607"/>
      <c r="S31" s="608"/>
      <c r="T31" s="608"/>
    </row>
    <row r="32" spans="1:20" s="613" customFormat="1" ht="106.5" customHeight="1" x14ac:dyDescent="0.25">
      <c r="A32" s="600">
        <v>10</v>
      </c>
      <c r="B32" s="619" t="s">
        <v>540</v>
      </c>
      <c r="C32" s="602" t="s">
        <v>30</v>
      </c>
      <c r="D32" s="603" t="s">
        <v>1314</v>
      </c>
      <c r="E32" s="620" t="s">
        <v>96</v>
      </c>
      <c r="F32" s="621" t="s">
        <v>531</v>
      </c>
      <c r="G32" s="622"/>
      <c r="H32" s="622" t="s">
        <v>41</v>
      </c>
      <c r="I32" s="622" t="s">
        <v>1120</v>
      </c>
      <c r="J32" s="623">
        <v>4533</v>
      </c>
      <c r="K32" s="623">
        <f t="shared" si="4"/>
        <v>4079.7000000000003</v>
      </c>
      <c r="L32" s="624"/>
      <c r="M32" s="624"/>
      <c r="N32" s="624">
        <v>4058</v>
      </c>
      <c r="O32" s="624">
        <v>3398</v>
      </c>
      <c r="P32" s="624"/>
      <c r="Q32" s="624">
        <v>660</v>
      </c>
      <c r="R32" s="634"/>
      <c r="S32" s="608"/>
      <c r="T32" s="608"/>
    </row>
    <row r="33" spans="1:20" s="613" customFormat="1" ht="129.75" customHeight="1" x14ac:dyDescent="0.25">
      <c r="A33" s="600">
        <v>11</v>
      </c>
      <c r="B33" s="619" t="s">
        <v>541</v>
      </c>
      <c r="C33" s="602" t="s">
        <v>30</v>
      </c>
      <c r="D33" s="603" t="s">
        <v>1315</v>
      </c>
      <c r="E33" s="620" t="s">
        <v>96</v>
      </c>
      <c r="F33" s="621" t="s">
        <v>542</v>
      </c>
      <c r="G33" s="622"/>
      <c r="H33" s="622" t="s">
        <v>41</v>
      </c>
      <c r="I33" s="622" t="s">
        <v>1121</v>
      </c>
      <c r="J33" s="623">
        <v>1955</v>
      </c>
      <c r="K33" s="623">
        <f t="shared" si="4"/>
        <v>1759.5</v>
      </c>
      <c r="L33" s="624"/>
      <c r="M33" s="624"/>
      <c r="N33" s="624">
        <v>916</v>
      </c>
      <c r="O33" s="624">
        <v>885</v>
      </c>
      <c r="P33" s="624"/>
      <c r="Q33" s="624">
        <v>31</v>
      </c>
      <c r="R33" s="607"/>
      <c r="S33" s="608"/>
      <c r="T33" s="608"/>
    </row>
    <row r="34" spans="1:20" s="613" customFormat="1" ht="126" customHeight="1" x14ac:dyDescent="0.25">
      <c r="A34" s="600">
        <v>12</v>
      </c>
      <c r="B34" s="619" t="s">
        <v>543</v>
      </c>
      <c r="C34" s="602" t="s">
        <v>30</v>
      </c>
      <c r="D34" s="603" t="s">
        <v>1311</v>
      </c>
      <c r="E34" s="620" t="s">
        <v>96</v>
      </c>
      <c r="F34" s="621" t="s">
        <v>535</v>
      </c>
      <c r="G34" s="622"/>
      <c r="H34" s="622" t="s">
        <v>41</v>
      </c>
      <c r="I34" s="622" t="s">
        <v>1122</v>
      </c>
      <c r="J34" s="623">
        <v>1080</v>
      </c>
      <c r="K34" s="623">
        <f t="shared" si="4"/>
        <v>972</v>
      </c>
      <c r="L34" s="624"/>
      <c r="M34" s="624"/>
      <c r="N34" s="624">
        <v>849</v>
      </c>
      <c r="O34" s="624">
        <v>839</v>
      </c>
      <c r="P34" s="624"/>
      <c r="Q34" s="624">
        <v>10</v>
      </c>
      <c r="R34" s="607"/>
      <c r="S34" s="608"/>
      <c r="T34" s="608"/>
    </row>
    <row r="35" spans="1:20" s="637" customFormat="1" ht="49.5" customHeight="1" x14ac:dyDescent="0.25">
      <c r="A35" s="584" t="s">
        <v>16</v>
      </c>
      <c r="B35" s="635" t="s">
        <v>37</v>
      </c>
      <c r="C35" s="635"/>
      <c r="D35" s="584"/>
      <c r="E35" s="584"/>
      <c r="F35" s="636"/>
      <c r="G35" s="636"/>
      <c r="H35" s="585"/>
      <c r="I35" s="584"/>
      <c r="J35" s="587">
        <f>J36+J42</f>
        <v>57951</v>
      </c>
      <c r="K35" s="587">
        <f t="shared" ref="K35:P35" si="5">K36+K42</f>
        <v>49287.200000000004</v>
      </c>
      <c r="L35" s="587">
        <f t="shared" si="5"/>
        <v>24210</v>
      </c>
      <c r="M35" s="587">
        <f t="shared" si="5"/>
        <v>24210</v>
      </c>
      <c r="N35" s="587">
        <f t="shared" si="5"/>
        <v>15728</v>
      </c>
      <c r="O35" s="587">
        <f t="shared" si="5"/>
        <v>15756</v>
      </c>
      <c r="P35" s="587">
        <f t="shared" si="5"/>
        <v>28</v>
      </c>
      <c r="Q35" s="587"/>
      <c r="R35" s="587"/>
      <c r="S35" s="608"/>
      <c r="T35" s="608"/>
    </row>
    <row r="36" spans="1:20" s="643" customFormat="1" ht="49.5" customHeight="1" x14ac:dyDescent="0.25">
      <c r="A36" s="638" t="s">
        <v>17</v>
      </c>
      <c r="B36" s="591" t="s">
        <v>518</v>
      </c>
      <c r="C36" s="591"/>
      <c r="D36" s="638"/>
      <c r="E36" s="638"/>
      <c r="F36" s="639"/>
      <c r="G36" s="639"/>
      <c r="H36" s="640"/>
      <c r="I36" s="641"/>
      <c r="J36" s="642">
        <f>SUM(J37:J41)</f>
        <v>53247</v>
      </c>
      <c r="K36" s="642">
        <f t="shared" ref="K36:P36" si="6">SUM(K37:K41)</f>
        <v>45053.600000000006</v>
      </c>
      <c r="L36" s="642">
        <f t="shared" si="6"/>
        <v>24210</v>
      </c>
      <c r="M36" s="642">
        <f t="shared" si="6"/>
        <v>24210</v>
      </c>
      <c r="N36" s="642">
        <f t="shared" si="6"/>
        <v>13228</v>
      </c>
      <c r="O36" s="642">
        <f t="shared" si="6"/>
        <v>13256</v>
      </c>
      <c r="P36" s="642">
        <f t="shared" si="6"/>
        <v>28</v>
      </c>
      <c r="Q36" s="642"/>
      <c r="R36" s="642"/>
      <c r="S36" s="608"/>
      <c r="T36" s="608"/>
    </row>
    <row r="37" spans="1:20" s="565" customFormat="1" ht="72" customHeight="1" x14ac:dyDescent="0.25">
      <c r="A37" s="644">
        <v>1</v>
      </c>
      <c r="B37" s="645" t="s">
        <v>267</v>
      </c>
      <c r="C37" s="602" t="s">
        <v>30</v>
      </c>
      <c r="D37" s="646" t="s">
        <v>544</v>
      </c>
      <c r="E37" s="621" t="s">
        <v>95</v>
      </c>
      <c r="F37" s="622" t="s">
        <v>201</v>
      </c>
      <c r="G37" s="622" t="s">
        <v>250</v>
      </c>
      <c r="H37" s="622" t="s">
        <v>41</v>
      </c>
      <c r="I37" s="647" t="s">
        <v>306</v>
      </c>
      <c r="J37" s="648">
        <v>20488</v>
      </c>
      <c r="K37" s="648">
        <f>0.9*J37</f>
        <v>18439.2</v>
      </c>
      <c r="L37" s="649">
        <v>6000</v>
      </c>
      <c r="M37" s="649">
        <v>6000</v>
      </c>
      <c r="N37" s="606">
        <v>6000</v>
      </c>
      <c r="O37" s="606">
        <v>6000</v>
      </c>
      <c r="P37" s="606"/>
      <c r="Q37" s="606"/>
      <c r="R37" s="607"/>
      <c r="S37" s="608"/>
      <c r="T37" s="608"/>
    </row>
    <row r="38" spans="1:20" s="565" customFormat="1" ht="66.75" customHeight="1" x14ac:dyDescent="0.25">
      <c r="A38" s="644">
        <v>2</v>
      </c>
      <c r="B38" s="650" t="s">
        <v>255</v>
      </c>
      <c r="C38" s="602" t="s">
        <v>30</v>
      </c>
      <c r="D38" s="646" t="s">
        <v>545</v>
      </c>
      <c r="E38" s="621" t="s">
        <v>95</v>
      </c>
      <c r="F38" s="651" t="s">
        <v>205</v>
      </c>
      <c r="G38" s="651"/>
      <c r="H38" s="622" t="s">
        <v>41</v>
      </c>
      <c r="I38" s="652" t="s">
        <v>307</v>
      </c>
      <c r="J38" s="623">
        <v>7717</v>
      </c>
      <c r="K38" s="623">
        <f>0.8*J38</f>
        <v>6173.6</v>
      </c>
      <c r="L38" s="649">
        <v>4000</v>
      </c>
      <c r="M38" s="649">
        <v>4000</v>
      </c>
      <c r="N38" s="606">
        <v>1654</v>
      </c>
      <c r="O38" s="606">
        <v>1682</v>
      </c>
      <c r="P38" s="606">
        <v>28</v>
      </c>
      <c r="Q38" s="606"/>
      <c r="R38" s="607"/>
      <c r="S38" s="608"/>
      <c r="T38" s="608"/>
    </row>
    <row r="39" spans="1:20" s="565" customFormat="1" ht="66.75" customHeight="1" x14ac:dyDescent="0.25">
      <c r="A39" s="644">
        <v>3</v>
      </c>
      <c r="B39" s="614" t="s">
        <v>253</v>
      </c>
      <c r="C39" s="602" t="s">
        <v>30</v>
      </c>
      <c r="D39" s="646" t="s">
        <v>546</v>
      </c>
      <c r="E39" s="615" t="s">
        <v>95</v>
      </c>
      <c r="F39" s="617" t="s">
        <v>201</v>
      </c>
      <c r="G39" s="617"/>
      <c r="H39" s="622" t="s">
        <v>41</v>
      </c>
      <c r="I39" s="652" t="s">
        <v>308</v>
      </c>
      <c r="J39" s="618">
        <v>7200</v>
      </c>
      <c r="K39" s="618">
        <f>0.8*J39</f>
        <v>5760</v>
      </c>
      <c r="L39" s="653">
        <f>M39</f>
        <v>5000</v>
      </c>
      <c r="M39" s="653">
        <v>5000</v>
      </c>
      <c r="N39" s="606">
        <v>536</v>
      </c>
      <c r="O39" s="606">
        <v>536</v>
      </c>
      <c r="P39" s="606"/>
      <c r="Q39" s="606"/>
      <c r="R39" s="607"/>
      <c r="S39" s="608"/>
      <c r="T39" s="608"/>
    </row>
    <row r="40" spans="1:20" s="844" customFormat="1" ht="66.75" customHeight="1" x14ac:dyDescent="0.25">
      <c r="A40" s="842">
        <v>4</v>
      </c>
      <c r="B40" s="614" t="s">
        <v>894</v>
      </c>
      <c r="C40" s="602" t="s">
        <v>30</v>
      </c>
      <c r="D40" s="615" t="s">
        <v>895</v>
      </c>
      <c r="E40" s="615" t="s">
        <v>95</v>
      </c>
      <c r="F40" s="616" t="s">
        <v>201</v>
      </c>
      <c r="G40" s="617" t="s">
        <v>250</v>
      </c>
      <c r="H40" s="617" t="s">
        <v>41</v>
      </c>
      <c r="I40" s="617" t="s">
        <v>896</v>
      </c>
      <c r="J40" s="618">
        <v>10957</v>
      </c>
      <c r="K40" s="618">
        <f>0.9*J40</f>
        <v>9861.3000000000011</v>
      </c>
      <c r="L40" s="606">
        <v>5688</v>
      </c>
      <c r="M40" s="606">
        <v>5688</v>
      </c>
      <c r="N40" s="606">
        <v>3838</v>
      </c>
      <c r="O40" s="606">
        <v>3838</v>
      </c>
      <c r="P40" s="606"/>
      <c r="Q40" s="606"/>
      <c r="R40" s="618"/>
      <c r="S40" s="843"/>
      <c r="T40" s="843"/>
    </row>
    <row r="41" spans="1:20" s="565" customFormat="1" ht="66.75" customHeight="1" x14ac:dyDescent="0.25">
      <c r="A41" s="644">
        <v>5</v>
      </c>
      <c r="B41" s="619" t="s">
        <v>897</v>
      </c>
      <c r="C41" s="602" t="s">
        <v>30</v>
      </c>
      <c r="D41" s="620" t="s">
        <v>898</v>
      </c>
      <c r="E41" s="620" t="s">
        <v>95</v>
      </c>
      <c r="F41" s="621" t="s">
        <v>201</v>
      </c>
      <c r="G41" s="622" t="s">
        <v>899</v>
      </c>
      <c r="H41" s="622" t="s">
        <v>41</v>
      </c>
      <c r="I41" s="622" t="s">
        <v>900</v>
      </c>
      <c r="J41" s="623">
        <v>6885</v>
      </c>
      <c r="K41" s="623">
        <f>0.7*J41</f>
        <v>4819.5</v>
      </c>
      <c r="L41" s="624">
        <f>M41</f>
        <v>3522</v>
      </c>
      <c r="M41" s="624">
        <v>3522</v>
      </c>
      <c r="N41" s="624">
        <v>1200</v>
      </c>
      <c r="O41" s="624">
        <v>1200</v>
      </c>
      <c r="P41" s="624"/>
      <c r="Q41" s="624"/>
      <c r="R41" s="607"/>
      <c r="S41" s="608"/>
      <c r="T41" s="608"/>
    </row>
    <row r="42" spans="1:20" s="565" customFormat="1" ht="53.25" customHeight="1" x14ac:dyDescent="0.25">
      <c r="A42" s="625" t="s">
        <v>34</v>
      </c>
      <c r="B42" s="626" t="s">
        <v>252</v>
      </c>
      <c r="C42" s="602"/>
      <c r="D42" s="620"/>
      <c r="E42" s="620"/>
      <c r="F42" s="621"/>
      <c r="G42" s="622"/>
      <c r="H42" s="622"/>
      <c r="I42" s="622"/>
      <c r="J42" s="630">
        <f>J43</f>
        <v>4704</v>
      </c>
      <c r="K42" s="630">
        <f t="shared" ref="K42:O42" si="7">K43</f>
        <v>4233.6000000000004</v>
      </c>
      <c r="L42" s="630"/>
      <c r="M42" s="630"/>
      <c r="N42" s="630">
        <f t="shared" si="7"/>
        <v>2500</v>
      </c>
      <c r="O42" s="630">
        <f t="shared" si="7"/>
        <v>2500</v>
      </c>
      <c r="P42" s="630"/>
      <c r="Q42" s="630"/>
      <c r="R42" s="607"/>
      <c r="S42" s="608"/>
      <c r="T42" s="608"/>
    </row>
    <row r="43" spans="1:20" s="565" customFormat="1" ht="66.75" customHeight="1" x14ac:dyDescent="0.25">
      <c r="A43" s="644"/>
      <c r="B43" s="619" t="s">
        <v>547</v>
      </c>
      <c r="C43" s="602" t="s">
        <v>30</v>
      </c>
      <c r="D43" s="603" t="s">
        <v>1316</v>
      </c>
      <c r="E43" s="620" t="s">
        <v>95</v>
      </c>
      <c r="F43" s="621" t="s">
        <v>548</v>
      </c>
      <c r="G43" s="622"/>
      <c r="H43" s="622" t="s">
        <v>41</v>
      </c>
      <c r="I43" s="622" t="s">
        <v>1123</v>
      </c>
      <c r="J43" s="623">
        <v>4704</v>
      </c>
      <c r="K43" s="623">
        <f>J43*0.9</f>
        <v>4233.6000000000004</v>
      </c>
      <c r="L43" s="624"/>
      <c r="M43" s="624"/>
      <c r="N43" s="624">
        <v>2500</v>
      </c>
      <c r="O43" s="624">
        <v>2500</v>
      </c>
      <c r="P43" s="624"/>
      <c r="Q43" s="624"/>
      <c r="R43" s="607"/>
      <c r="S43" s="608"/>
      <c r="T43" s="608"/>
    </row>
    <row r="44" spans="1:20" s="637" customFormat="1" ht="49.5" customHeight="1" x14ac:dyDescent="0.25">
      <c r="A44" s="580" t="s">
        <v>25</v>
      </c>
      <c r="B44" s="581" t="s">
        <v>260</v>
      </c>
      <c r="C44" s="581"/>
      <c r="D44" s="580"/>
      <c r="E44" s="580"/>
      <c r="F44" s="654"/>
      <c r="G44" s="654"/>
      <c r="H44" s="655"/>
      <c r="I44" s="584"/>
      <c r="J44" s="587">
        <f>J45+J56</f>
        <v>159248</v>
      </c>
      <c r="K44" s="587">
        <f t="shared" ref="K44:Q44" si="8">K45+K56</f>
        <v>140192.1</v>
      </c>
      <c r="L44" s="587">
        <f t="shared" si="8"/>
        <v>59720</v>
      </c>
      <c r="M44" s="587">
        <f t="shared" si="8"/>
        <v>53757</v>
      </c>
      <c r="N44" s="587">
        <f t="shared" si="8"/>
        <v>55742</v>
      </c>
      <c r="O44" s="587">
        <f t="shared" si="8"/>
        <v>57520</v>
      </c>
      <c r="P44" s="587">
        <f t="shared" si="8"/>
        <v>1969</v>
      </c>
      <c r="Q44" s="587">
        <f t="shared" si="8"/>
        <v>191</v>
      </c>
      <c r="R44" s="607"/>
      <c r="S44" s="608"/>
      <c r="T44" s="608"/>
    </row>
    <row r="45" spans="1:20" s="659" customFormat="1" ht="49.5" customHeight="1" x14ac:dyDescent="0.25">
      <c r="A45" s="656" t="s">
        <v>17</v>
      </c>
      <c r="B45" s="591" t="s">
        <v>518</v>
      </c>
      <c r="C45" s="591"/>
      <c r="D45" s="656"/>
      <c r="E45" s="656"/>
      <c r="F45" s="657"/>
      <c r="G45" s="657"/>
      <c r="H45" s="640"/>
      <c r="I45" s="658"/>
      <c r="J45" s="642">
        <f>SUM(J46:J55)</f>
        <v>151397</v>
      </c>
      <c r="K45" s="642">
        <f t="shared" ref="K45:P45" si="9">SUM(K46:K55)</f>
        <v>133126.20000000001</v>
      </c>
      <c r="L45" s="642">
        <f t="shared" si="9"/>
        <v>59720</v>
      </c>
      <c r="M45" s="642">
        <f t="shared" si="9"/>
        <v>53757</v>
      </c>
      <c r="N45" s="642">
        <f t="shared" si="9"/>
        <v>49242</v>
      </c>
      <c r="O45" s="642">
        <f t="shared" si="9"/>
        <v>51211</v>
      </c>
      <c r="P45" s="642">
        <f t="shared" si="9"/>
        <v>1969</v>
      </c>
      <c r="Q45" s="642"/>
      <c r="R45" s="607"/>
      <c r="S45" s="608"/>
      <c r="T45" s="608"/>
    </row>
    <row r="46" spans="1:20" s="565" customFormat="1" ht="66.75" customHeight="1" x14ac:dyDescent="0.25">
      <c r="A46" s="644">
        <v>1</v>
      </c>
      <c r="B46" s="660" t="s">
        <v>268</v>
      </c>
      <c r="C46" s="602" t="s">
        <v>30</v>
      </c>
      <c r="D46" s="603" t="s">
        <v>549</v>
      </c>
      <c r="E46" s="620" t="s">
        <v>98</v>
      </c>
      <c r="F46" s="621" t="s">
        <v>151</v>
      </c>
      <c r="G46" s="622" t="s">
        <v>250</v>
      </c>
      <c r="H46" s="622" t="s">
        <v>41</v>
      </c>
      <c r="I46" s="647" t="s">
        <v>309</v>
      </c>
      <c r="J46" s="661">
        <v>29988</v>
      </c>
      <c r="K46" s="623">
        <f>0.9*J46</f>
        <v>26989.200000000001</v>
      </c>
      <c r="L46" s="662">
        <f>M46</f>
        <v>9594</v>
      </c>
      <c r="M46" s="662">
        <v>9594</v>
      </c>
      <c r="N46" s="606">
        <v>10000</v>
      </c>
      <c r="O46" s="606">
        <v>11969</v>
      </c>
      <c r="P46" s="606">
        <v>1969</v>
      </c>
      <c r="Q46" s="606"/>
      <c r="R46" s="607"/>
      <c r="S46" s="608"/>
      <c r="T46" s="608"/>
    </row>
    <row r="47" spans="1:20" s="565" customFormat="1" ht="108" customHeight="1" x14ac:dyDescent="0.25">
      <c r="A47" s="644">
        <v>2</v>
      </c>
      <c r="B47" s="660" t="s">
        <v>261</v>
      </c>
      <c r="C47" s="602" t="s">
        <v>30</v>
      </c>
      <c r="D47" s="603" t="s">
        <v>550</v>
      </c>
      <c r="E47" s="615" t="s">
        <v>98</v>
      </c>
      <c r="F47" s="616" t="s">
        <v>151</v>
      </c>
      <c r="G47" s="616"/>
      <c r="H47" s="622" t="s">
        <v>41</v>
      </c>
      <c r="I47" s="616" t="s">
        <v>551</v>
      </c>
      <c r="J47" s="663">
        <v>10276</v>
      </c>
      <c r="K47" s="618">
        <f>0.8*J47</f>
        <v>8220.8000000000011</v>
      </c>
      <c r="L47" s="606">
        <v>5000</v>
      </c>
      <c r="M47" s="606">
        <v>5000</v>
      </c>
      <c r="N47" s="606">
        <v>3000</v>
      </c>
      <c r="O47" s="606">
        <v>3000</v>
      </c>
      <c r="P47" s="606"/>
      <c r="Q47" s="606"/>
      <c r="R47" s="607"/>
      <c r="S47" s="608"/>
      <c r="T47" s="608"/>
    </row>
    <row r="48" spans="1:20" s="565" customFormat="1" ht="66.75" customHeight="1" x14ac:dyDescent="0.25">
      <c r="A48" s="644">
        <v>3</v>
      </c>
      <c r="B48" s="660" t="s">
        <v>310</v>
      </c>
      <c r="C48" s="602" t="s">
        <v>30</v>
      </c>
      <c r="D48" s="646" t="s">
        <v>552</v>
      </c>
      <c r="E48" s="620" t="s">
        <v>98</v>
      </c>
      <c r="F48" s="621" t="s">
        <v>147</v>
      </c>
      <c r="G48" s="622" t="s">
        <v>250</v>
      </c>
      <c r="H48" s="622" t="s">
        <v>41</v>
      </c>
      <c r="I48" s="647" t="s">
        <v>311</v>
      </c>
      <c r="J48" s="661">
        <v>34647</v>
      </c>
      <c r="K48" s="623">
        <f>0.9*J48</f>
        <v>31182.3</v>
      </c>
      <c r="L48" s="662">
        <v>14619</v>
      </c>
      <c r="M48" s="662">
        <v>10656</v>
      </c>
      <c r="N48" s="606">
        <v>8000</v>
      </c>
      <c r="O48" s="606">
        <v>8000</v>
      </c>
      <c r="P48" s="606"/>
      <c r="Q48" s="606"/>
      <c r="R48" s="607"/>
      <c r="S48" s="608"/>
      <c r="T48" s="608"/>
    </row>
    <row r="49" spans="1:21" s="565" customFormat="1" ht="72.75" customHeight="1" x14ac:dyDescent="0.25">
      <c r="A49" s="644">
        <v>4</v>
      </c>
      <c r="B49" s="664" t="s">
        <v>292</v>
      </c>
      <c r="C49" s="602" t="s">
        <v>30</v>
      </c>
      <c r="D49" s="603" t="s">
        <v>553</v>
      </c>
      <c r="E49" s="620" t="s">
        <v>98</v>
      </c>
      <c r="F49" s="621" t="s">
        <v>147</v>
      </c>
      <c r="G49" s="622"/>
      <c r="H49" s="622" t="s">
        <v>41</v>
      </c>
      <c r="I49" s="647" t="s">
        <v>312</v>
      </c>
      <c r="J49" s="606">
        <v>14415</v>
      </c>
      <c r="K49" s="623">
        <f>J49*0.8</f>
        <v>11532</v>
      </c>
      <c r="L49" s="662">
        <v>5000</v>
      </c>
      <c r="M49" s="662">
        <v>5000</v>
      </c>
      <c r="N49" s="606">
        <v>1885</v>
      </c>
      <c r="O49" s="606">
        <v>1885</v>
      </c>
      <c r="P49" s="606"/>
      <c r="Q49" s="606"/>
      <c r="R49" s="607"/>
      <c r="S49" s="608"/>
      <c r="T49" s="608"/>
      <c r="U49" s="665"/>
    </row>
    <row r="50" spans="1:21" s="565" customFormat="1" ht="84.75" customHeight="1" x14ac:dyDescent="0.25">
      <c r="A50" s="644">
        <v>5</v>
      </c>
      <c r="B50" s="664" t="s">
        <v>295</v>
      </c>
      <c r="C50" s="602" t="s">
        <v>30</v>
      </c>
      <c r="D50" s="603" t="s">
        <v>554</v>
      </c>
      <c r="E50" s="615" t="s">
        <v>98</v>
      </c>
      <c r="F50" s="616" t="s">
        <v>296</v>
      </c>
      <c r="G50" s="666" t="s">
        <v>250</v>
      </c>
      <c r="H50" s="622" t="s">
        <v>41</v>
      </c>
      <c r="I50" s="617" t="s">
        <v>901</v>
      </c>
      <c r="J50" s="606">
        <v>13847</v>
      </c>
      <c r="K50" s="606">
        <f>J50*0.9</f>
        <v>12462.300000000001</v>
      </c>
      <c r="L50" s="606">
        <v>7000</v>
      </c>
      <c r="M50" s="606">
        <v>5000</v>
      </c>
      <c r="N50" s="606">
        <v>4770</v>
      </c>
      <c r="O50" s="606">
        <v>4770</v>
      </c>
      <c r="P50" s="606"/>
      <c r="Q50" s="606"/>
      <c r="R50" s="607"/>
      <c r="S50" s="608"/>
      <c r="T50" s="608"/>
    </row>
    <row r="51" spans="1:21" s="565" customFormat="1" ht="56.25" x14ac:dyDescent="0.25">
      <c r="A51" s="644">
        <v>6</v>
      </c>
      <c r="B51" s="619" t="s">
        <v>902</v>
      </c>
      <c r="C51" s="602" t="s">
        <v>30</v>
      </c>
      <c r="D51" s="620" t="s">
        <v>903</v>
      </c>
      <c r="E51" s="620" t="s">
        <v>98</v>
      </c>
      <c r="F51" s="621" t="s">
        <v>151</v>
      </c>
      <c r="G51" s="622" t="s">
        <v>250</v>
      </c>
      <c r="H51" s="622" t="s">
        <v>41</v>
      </c>
      <c r="I51" s="622" t="s">
        <v>904</v>
      </c>
      <c r="J51" s="623">
        <v>8716</v>
      </c>
      <c r="K51" s="623">
        <f>0.9*J51</f>
        <v>7844.4000000000005</v>
      </c>
      <c r="L51" s="624">
        <v>3500</v>
      </c>
      <c r="M51" s="624">
        <v>3500</v>
      </c>
      <c r="N51" s="624">
        <v>4000</v>
      </c>
      <c r="O51" s="624">
        <v>4000</v>
      </c>
      <c r="P51" s="624"/>
      <c r="Q51" s="624"/>
      <c r="R51" s="607"/>
      <c r="S51" s="608"/>
      <c r="T51" s="608"/>
    </row>
    <row r="52" spans="1:21" s="565" customFormat="1" ht="56.25" x14ac:dyDescent="0.25">
      <c r="A52" s="644">
        <v>7</v>
      </c>
      <c r="B52" s="619" t="s">
        <v>905</v>
      </c>
      <c r="C52" s="602" t="s">
        <v>30</v>
      </c>
      <c r="D52" s="620" t="s">
        <v>906</v>
      </c>
      <c r="E52" s="620" t="s">
        <v>98</v>
      </c>
      <c r="F52" s="621" t="s">
        <v>147</v>
      </c>
      <c r="G52" s="622" t="s">
        <v>304</v>
      </c>
      <c r="H52" s="622" t="s">
        <v>41</v>
      </c>
      <c r="I52" s="622" t="s">
        <v>907</v>
      </c>
      <c r="J52" s="623">
        <v>10096</v>
      </c>
      <c r="K52" s="623">
        <f>0.9*J52</f>
        <v>9086.4</v>
      </c>
      <c r="L52" s="624">
        <f>M52</f>
        <v>5007</v>
      </c>
      <c r="M52" s="624">
        <v>5007</v>
      </c>
      <c r="N52" s="624">
        <v>2700</v>
      </c>
      <c r="O52" s="624">
        <v>2700</v>
      </c>
      <c r="P52" s="624"/>
      <c r="Q52" s="624"/>
      <c r="R52" s="607"/>
      <c r="S52" s="608"/>
      <c r="T52" s="608"/>
    </row>
    <row r="53" spans="1:21" s="565" customFormat="1" ht="75" customHeight="1" x14ac:dyDescent="0.25">
      <c r="A53" s="644">
        <v>8</v>
      </c>
      <c r="B53" s="619" t="s">
        <v>908</v>
      </c>
      <c r="C53" s="602" t="s">
        <v>30</v>
      </c>
      <c r="D53" s="603" t="s">
        <v>1317</v>
      </c>
      <c r="E53" s="620" t="s">
        <v>98</v>
      </c>
      <c r="F53" s="621" t="s">
        <v>147</v>
      </c>
      <c r="G53" s="622" t="s">
        <v>304</v>
      </c>
      <c r="H53" s="622" t="s">
        <v>41</v>
      </c>
      <c r="I53" s="622" t="s">
        <v>909</v>
      </c>
      <c r="J53" s="623">
        <v>11117</v>
      </c>
      <c r="K53" s="623">
        <f>0.9*J53</f>
        <v>10005.300000000001</v>
      </c>
      <c r="L53" s="624">
        <v>4000</v>
      </c>
      <c r="M53" s="624">
        <v>4000</v>
      </c>
      <c r="N53" s="624">
        <v>5100</v>
      </c>
      <c r="O53" s="624">
        <v>5100</v>
      </c>
      <c r="P53" s="624"/>
      <c r="Q53" s="624"/>
      <c r="R53" s="607"/>
      <c r="S53" s="608"/>
      <c r="T53" s="608"/>
      <c r="U53" s="665"/>
    </row>
    <row r="54" spans="1:21" s="565" customFormat="1" ht="71.25" customHeight="1" x14ac:dyDescent="0.25">
      <c r="A54" s="644">
        <v>9</v>
      </c>
      <c r="B54" s="619" t="s">
        <v>910</v>
      </c>
      <c r="C54" s="602" t="s">
        <v>30</v>
      </c>
      <c r="D54" s="620" t="s">
        <v>911</v>
      </c>
      <c r="E54" s="620" t="s">
        <v>98</v>
      </c>
      <c r="F54" s="621" t="s">
        <v>147</v>
      </c>
      <c r="G54" s="622" t="s">
        <v>912</v>
      </c>
      <c r="H54" s="622" t="s">
        <v>41</v>
      </c>
      <c r="I54" s="622" t="s">
        <v>913</v>
      </c>
      <c r="J54" s="623">
        <v>14985</v>
      </c>
      <c r="K54" s="623">
        <f>0.9*J54</f>
        <v>13486.5</v>
      </c>
      <c r="L54" s="624">
        <v>4000</v>
      </c>
      <c r="M54" s="624">
        <v>4000</v>
      </c>
      <c r="N54" s="624">
        <v>9487</v>
      </c>
      <c r="O54" s="624">
        <v>9487</v>
      </c>
      <c r="P54" s="624"/>
      <c r="Q54" s="624"/>
      <c r="R54" s="607"/>
      <c r="S54" s="608"/>
      <c r="T54" s="608"/>
      <c r="U54" s="665"/>
    </row>
    <row r="55" spans="1:21" s="565" customFormat="1" ht="56.25" x14ac:dyDescent="0.25">
      <c r="A55" s="644">
        <v>10</v>
      </c>
      <c r="B55" s="619" t="s">
        <v>914</v>
      </c>
      <c r="C55" s="602" t="s">
        <v>30</v>
      </c>
      <c r="D55" s="620" t="s">
        <v>915</v>
      </c>
      <c r="E55" s="620" t="s">
        <v>98</v>
      </c>
      <c r="F55" s="621" t="s">
        <v>147</v>
      </c>
      <c r="G55" s="622" t="s">
        <v>304</v>
      </c>
      <c r="H55" s="622" t="s">
        <v>41</v>
      </c>
      <c r="I55" s="622" t="s">
        <v>916</v>
      </c>
      <c r="J55" s="623">
        <v>3310</v>
      </c>
      <c r="K55" s="623">
        <f>J55*0.7</f>
        <v>2317</v>
      </c>
      <c r="L55" s="624">
        <v>2000</v>
      </c>
      <c r="M55" s="624">
        <v>2000</v>
      </c>
      <c r="N55" s="624">
        <v>300</v>
      </c>
      <c r="O55" s="624">
        <v>300</v>
      </c>
      <c r="P55" s="624"/>
      <c r="Q55" s="624"/>
      <c r="R55" s="607"/>
      <c r="S55" s="608"/>
      <c r="T55" s="608"/>
    </row>
    <row r="56" spans="1:21" s="565" customFormat="1" ht="36.75" customHeight="1" x14ac:dyDescent="0.25">
      <c r="A56" s="667" t="s">
        <v>34</v>
      </c>
      <c r="B56" s="626" t="s">
        <v>252</v>
      </c>
      <c r="C56" s="627"/>
      <c r="D56" s="628"/>
      <c r="E56" s="628"/>
      <c r="F56" s="629"/>
      <c r="G56" s="595"/>
      <c r="H56" s="595"/>
      <c r="I56" s="595"/>
      <c r="J56" s="630">
        <f>SUM(J57:J60)</f>
        <v>7851</v>
      </c>
      <c r="K56" s="630">
        <f t="shared" ref="K56" si="10">SUM(K57:K60)</f>
        <v>7065.9</v>
      </c>
      <c r="L56" s="630"/>
      <c r="M56" s="630"/>
      <c r="N56" s="630">
        <f t="shared" ref="N56:Q56" si="11">SUM(N57:N60)</f>
        <v>6500</v>
      </c>
      <c r="O56" s="630">
        <f t="shared" si="11"/>
        <v>6309</v>
      </c>
      <c r="P56" s="630"/>
      <c r="Q56" s="630">
        <f t="shared" si="11"/>
        <v>191</v>
      </c>
      <c r="R56" s="607"/>
      <c r="S56" s="608"/>
      <c r="T56" s="608"/>
    </row>
    <row r="57" spans="1:21" s="565" customFormat="1" ht="65.25" customHeight="1" x14ac:dyDescent="0.25">
      <c r="A57" s="644">
        <v>1</v>
      </c>
      <c r="B57" s="619" t="s">
        <v>555</v>
      </c>
      <c r="C57" s="602" t="s">
        <v>30</v>
      </c>
      <c r="D57" s="603" t="s">
        <v>1318</v>
      </c>
      <c r="E57" s="620" t="s">
        <v>98</v>
      </c>
      <c r="F57" s="621" t="s">
        <v>556</v>
      </c>
      <c r="G57" s="622"/>
      <c r="H57" s="622" t="s">
        <v>41</v>
      </c>
      <c r="I57" s="622" t="s">
        <v>1124</v>
      </c>
      <c r="J57" s="623">
        <v>1775</v>
      </c>
      <c r="K57" s="623">
        <f>J57*0.9</f>
        <v>1597.5</v>
      </c>
      <c r="L57" s="624"/>
      <c r="M57" s="624"/>
      <c r="N57" s="624">
        <v>1500</v>
      </c>
      <c r="O57" s="624">
        <v>1369</v>
      </c>
      <c r="P57" s="624"/>
      <c r="Q57" s="624">
        <v>131</v>
      </c>
      <c r="R57" s="607"/>
      <c r="S57" s="608"/>
      <c r="T57" s="608"/>
    </row>
    <row r="58" spans="1:21" s="565" customFormat="1" ht="84" customHeight="1" x14ac:dyDescent="0.25">
      <c r="A58" s="644">
        <v>2</v>
      </c>
      <c r="B58" s="619" t="s">
        <v>557</v>
      </c>
      <c r="C58" s="602" t="s">
        <v>30</v>
      </c>
      <c r="D58" s="603" t="s">
        <v>1361</v>
      </c>
      <c r="E58" s="620" t="s">
        <v>98</v>
      </c>
      <c r="F58" s="621" t="s">
        <v>558</v>
      </c>
      <c r="G58" s="622"/>
      <c r="H58" s="622" t="s">
        <v>41</v>
      </c>
      <c r="I58" s="622" t="s">
        <v>1125</v>
      </c>
      <c r="J58" s="623">
        <v>1776</v>
      </c>
      <c r="K58" s="623">
        <f>J58*0.9</f>
        <v>1598.4</v>
      </c>
      <c r="L58" s="624"/>
      <c r="M58" s="624"/>
      <c r="N58" s="624">
        <v>1500</v>
      </c>
      <c r="O58" s="624">
        <v>1440</v>
      </c>
      <c r="P58" s="624"/>
      <c r="Q58" s="624">
        <v>60</v>
      </c>
      <c r="R58" s="607"/>
      <c r="S58" s="608"/>
      <c r="T58" s="608"/>
    </row>
    <row r="59" spans="1:21" s="565" customFormat="1" ht="95.25" customHeight="1" x14ac:dyDescent="0.25">
      <c r="A59" s="644">
        <v>3</v>
      </c>
      <c r="B59" s="619" t="s">
        <v>559</v>
      </c>
      <c r="C59" s="602" t="s">
        <v>30</v>
      </c>
      <c r="D59" s="603" t="s">
        <v>1319</v>
      </c>
      <c r="E59" s="620" t="s">
        <v>98</v>
      </c>
      <c r="F59" s="621" t="s">
        <v>560</v>
      </c>
      <c r="G59" s="622"/>
      <c r="H59" s="622" t="s">
        <v>41</v>
      </c>
      <c r="I59" s="622" t="s">
        <v>1126</v>
      </c>
      <c r="J59" s="623">
        <v>2000</v>
      </c>
      <c r="K59" s="623">
        <f>J59*0.9</f>
        <v>1800</v>
      </c>
      <c r="L59" s="624"/>
      <c r="M59" s="624"/>
      <c r="N59" s="624">
        <v>1500</v>
      </c>
      <c r="O59" s="624">
        <v>1500</v>
      </c>
      <c r="P59" s="624"/>
      <c r="Q59" s="624"/>
      <c r="R59" s="607"/>
      <c r="S59" s="608"/>
      <c r="T59" s="608"/>
    </row>
    <row r="60" spans="1:21" s="565" customFormat="1" ht="127.5" customHeight="1" x14ac:dyDescent="0.25">
      <c r="A60" s="644">
        <v>4</v>
      </c>
      <c r="B60" s="619" t="s">
        <v>561</v>
      </c>
      <c r="C60" s="602" t="s">
        <v>30</v>
      </c>
      <c r="D60" s="603" t="s">
        <v>1320</v>
      </c>
      <c r="E60" s="620" t="s">
        <v>98</v>
      </c>
      <c r="F60" s="621" t="s">
        <v>562</v>
      </c>
      <c r="G60" s="622"/>
      <c r="H60" s="622" t="s">
        <v>41</v>
      </c>
      <c r="I60" s="622" t="s">
        <v>1321</v>
      </c>
      <c r="J60" s="623">
        <v>2300</v>
      </c>
      <c r="K60" s="623">
        <f>J60*0.9</f>
        <v>2070</v>
      </c>
      <c r="L60" s="624"/>
      <c r="M60" s="624"/>
      <c r="N60" s="624">
        <v>2000</v>
      </c>
      <c r="O60" s="624">
        <v>2000</v>
      </c>
      <c r="P60" s="624"/>
      <c r="Q60" s="624"/>
      <c r="R60" s="607"/>
      <c r="S60" s="608"/>
      <c r="T60" s="608"/>
    </row>
    <row r="61" spans="1:21" s="674" customFormat="1" ht="50.25" customHeight="1" x14ac:dyDescent="0.25">
      <c r="A61" s="668" t="s">
        <v>29</v>
      </c>
      <c r="B61" s="669" t="s">
        <v>257</v>
      </c>
      <c r="C61" s="669"/>
      <c r="D61" s="668"/>
      <c r="E61" s="668"/>
      <c r="F61" s="670"/>
      <c r="G61" s="670"/>
      <c r="H61" s="671"/>
      <c r="I61" s="672"/>
      <c r="J61" s="673">
        <f>J62+J69</f>
        <v>108505</v>
      </c>
      <c r="K61" s="673">
        <f t="shared" ref="K61:Q61" si="12">K62+K69</f>
        <v>96654.5</v>
      </c>
      <c r="L61" s="673">
        <f t="shared" si="12"/>
        <v>38066</v>
      </c>
      <c r="M61" s="673">
        <f t="shared" si="12"/>
        <v>32066</v>
      </c>
      <c r="N61" s="673">
        <f t="shared" si="12"/>
        <v>36806</v>
      </c>
      <c r="O61" s="673">
        <f t="shared" si="12"/>
        <v>36806</v>
      </c>
      <c r="P61" s="673">
        <f t="shared" si="12"/>
        <v>614</v>
      </c>
      <c r="Q61" s="673">
        <f t="shared" si="12"/>
        <v>614</v>
      </c>
      <c r="R61" s="673"/>
      <c r="S61" s="608"/>
      <c r="T61" s="608"/>
    </row>
    <row r="62" spans="1:21" s="643" customFormat="1" ht="46.5" customHeight="1" x14ac:dyDescent="0.25">
      <c r="A62" s="638" t="s">
        <v>17</v>
      </c>
      <c r="B62" s="675" t="s">
        <v>518</v>
      </c>
      <c r="C62" s="675"/>
      <c r="D62" s="638"/>
      <c r="E62" s="638"/>
      <c r="F62" s="639"/>
      <c r="G62" s="639"/>
      <c r="H62" s="640"/>
      <c r="I62" s="641"/>
      <c r="J62" s="642">
        <f>SUM(J63:J68)</f>
        <v>87423</v>
      </c>
      <c r="K62" s="642">
        <f t="shared" ref="K62:Q62" si="13">SUM(K63:K68)</f>
        <v>77680.7</v>
      </c>
      <c r="L62" s="642">
        <f t="shared" si="13"/>
        <v>38066</v>
      </c>
      <c r="M62" s="642">
        <f t="shared" si="13"/>
        <v>32066</v>
      </c>
      <c r="N62" s="642">
        <f t="shared" si="13"/>
        <v>26980</v>
      </c>
      <c r="O62" s="642">
        <f t="shared" si="13"/>
        <v>26417</v>
      </c>
      <c r="P62" s="642"/>
      <c r="Q62" s="642">
        <f t="shared" si="13"/>
        <v>563</v>
      </c>
      <c r="R62" s="642"/>
      <c r="S62" s="608"/>
      <c r="T62" s="608"/>
    </row>
    <row r="63" spans="1:21" s="565" customFormat="1" ht="65.25" customHeight="1" x14ac:dyDescent="0.25">
      <c r="A63" s="644">
        <v>1</v>
      </c>
      <c r="B63" s="619" t="s">
        <v>269</v>
      </c>
      <c r="C63" s="602" t="s">
        <v>30</v>
      </c>
      <c r="D63" s="646" t="s">
        <v>563</v>
      </c>
      <c r="E63" s="651" t="s">
        <v>169</v>
      </c>
      <c r="F63" s="651" t="s">
        <v>258</v>
      </c>
      <c r="G63" s="622" t="s">
        <v>250</v>
      </c>
      <c r="H63" s="622" t="s">
        <v>41</v>
      </c>
      <c r="I63" s="621" t="s">
        <v>313</v>
      </c>
      <c r="J63" s="623">
        <v>21304</v>
      </c>
      <c r="K63" s="623">
        <f>0.9*J63</f>
        <v>19173.600000000002</v>
      </c>
      <c r="L63" s="618">
        <v>8000</v>
      </c>
      <c r="M63" s="618">
        <v>8000</v>
      </c>
      <c r="N63" s="606">
        <v>4794</v>
      </c>
      <c r="O63" s="606">
        <v>4794</v>
      </c>
      <c r="P63" s="606"/>
      <c r="Q63" s="606"/>
      <c r="R63" s="607"/>
      <c r="S63" s="608"/>
      <c r="T63" s="608"/>
    </row>
    <row r="64" spans="1:21" s="565" customFormat="1" ht="69" customHeight="1" x14ac:dyDescent="0.25">
      <c r="A64" s="676">
        <v>2</v>
      </c>
      <c r="B64" s="619" t="s">
        <v>314</v>
      </c>
      <c r="C64" s="602" t="s">
        <v>30</v>
      </c>
      <c r="D64" s="646" t="s">
        <v>564</v>
      </c>
      <c r="E64" s="651" t="s">
        <v>169</v>
      </c>
      <c r="F64" s="604" t="s">
        <v>270</v>
      </c>
      <c r="G64" s="622" t="s">
        <v>250</v>
      </c>
      <c r="H64" s="622" t="s">
        <v>41</v>
      </c>
      <c r="I64" s="604" t="s">
        <v>315</v>
      </c>
      <c r="J64" s="677">
        <v>13498</v>
      </c>
      <c r="K64" s="623">
        <f>J64*0.9</f>
        <v>12148.2</v>
      </c>
      <c r="L64" s="612">
        <v>5000</v>
      </c>
      <c r="M64" s="612">
        <v>5000</v>
      </c>
      <c r="N64" s="606">
        <v>2766</v>
      </c>
      <c r="O64" s="606">
        <v>2203</v>
      </c>
      <c r="P64" s="606"/>
      <c r="Q64" s="606">
        <f>N64-O64</f>
        <v>563</v>
      </c>
      <c r="R64" s="607"/>
      <c r="S64" s="608"/>
      <c r="T64" s="608"/>
    </row>
    <row r="65" spans="1:20" s="565" customFormat="1" ht="66.75" customHeight="1" x14ac:dyDescent="0.25">
      <c r="A65" s="676">
        <v>3</v>
      </c>
      <c r="B65" s="614" t="s">
        <v>259</v>
      </c>
      <c r="C65" s="602" t="s">
        <v>30</v>
      </c>
      <c r="D65" s="603" t="s">
        <v>565</v>
      </c>
      <c r="E65" s="678" t="s">
        <v>169</v>
      </c>
      <c r="F65" s="678" t="s">
        <v>258</v>
      </c>
      <c r="G65" s="678"/>
      <c r="H65" s="622" t="s">
        <v>41</v>
      </c>
      <c r="I65" s="617" t="s">
        <v>316</v>
      </c>
      <c r="J65" s="618">
        <v>10000</v>
      </c>
      <c r="K65" s="618">
        <f>0.8*J65</f>
        <v>8000</v>
      </c>
      <c r="L65" s="618">
        <f>M65</f>
        <v>6050</v>
      </c>
      <c r="M65" s="618">
        <v>6050</v>
      </c>
      <c r="N65" s="606">
        <v>1700</v>
      </c>
      <c r="O65" s="606">
        <v>1700</v>
      </c>
      <c r="P65" s="606"/>
      <c r="Q65" s="606"/>
      <c r="R65" s="607"/>
      <c r="S65" s="608"/>
      <c r="T65" s="608"/>
    </row>
    <row r="66" spans="1:20" s="565" customFormat="1" ht="66.75" customHeight="1" x14ac:dyDescent="0.25">
      <c r="A66" s="644">
        <v>4</v>
      </c>
      <c r="B66" s="619" t="s">
        <v>917</v>
      </c>
      <c r="C66" s="602" t="s">
        <v>30</v>
      </c>
      <c r="D66" s="620" t="s">
        <v>918</v>
      </c>
      <c r="E66" s="620" t="s">
        <v>169</v>
      </c>
      <c r="F66" s="621" t="s">
        <v>183</v>
      </c>
      <c r="G66" s="622" t="s">
        <v>919</v>
      </c>
      <c r="H66" s="622" t="s">
        <v>120</v>
      </c>
      <c r="I66" s="622" t="s">
        <v>920</v>
      </c>
      <c r="J66" s="623">
        <v>21347</v>
      </c>
      <c r="K66" s="623">
        <f t="shared" ref="K66" si="14">J66*0.9</f>
        <v>19212.3</v>
      </c>
      <c r="L66" s="624">
        <v>8000</v>
      </c>
      <c r="M66" s="624">
        <v>2000</v>
      </c>
      <c r="N66" s="624">
        <v>9617</v>
      </c>
      <c r="O66" s="624">
        <v>9617</v>
      </c>
      <c r="P66" s="624"/>
      <c r="Q66" s="624"/>
      <c r="R66" s="607"/>
      <c r="S66" s="608"/>
      <c r="T66" s="608"/>
    </row>
    <row r="67" spans="1:20" s="565" customFormat="1" ht="66.75" customHeight="1" x14ac:dyDescent="0.25">
      <c r="A67" s="676">
        <v>5</v>
      </c>
      <c r="B67" s="619" t="s">
        <v>921</v>
      </c>
      <c r="C67" s="602" t="s">
        <v>30</v>
      </c>
      <c r="D67" s="620" t="s">
        <v>922</v>
      </c>
      <c r="E67" s="620" t="s">
        <v>169</v>
      </c>
      <c r="F67" s="621" t="s">
        <v>258</v>
      </c>
      <c r="G67" s="622" t="s">
        <v>250</v>
      </c>
      <c r="H67" s="622" t="s">
        <v>41</v>
      </c>
      <c r="I67" s="622" t="s">
        <v>923</v>
      </c>
      <c r="J67" s="623">
        <v>14776</v>
      </c>
      <c r="K67" s="623">
        <f t="shared" ref="K67:K68" si="15">0.9*J67</f>
        <v>13298.4</v>
      </c>
      <c r="L67" s="624">
        <v>7516</v>
      </c>
      <c r="M67" s="624">
        <v>7516</v>
      </c>
      <c r="N67" s="624">
        <v>5783</v>
      </c>
      <c r="O67" s="624">
        <v>5783</v>
      </c>
      <c r="P67" s="624"/>
      <c r="Q67" s="624"/>
      <c r="R67" s="607"/>
      <c r="S67" s="608"/>
      <c r="T67" s="608"/>
    </row>
    <row r="68" spans="1:20" s="565" customFormat="1" ht="66.75" customHeight="1" x14ac:dyDescent="0.25">
      <c r="A68" s="676">
        <v>6</v>
      </c>
      <c r="B68" s="619" t="s">
        <v>924</v>
      </c>
      <c r="C68" s="602" t="s">
        <v>30</v>
      </c>
      <c r="D68" s="620" t="s">
        <v>925</v>
      </c>
      <c r="E68" s="620" t="s">
        <v>169</v>
      </c>
      <c r="F68" s="621" t="s">
        <v>258</v>
      </c>
      <c r="G68" s="622" t="s">
        <v>250</v>
      </c>
      <c r="H68" s="622" t="s">
        <v>41</v>
      </c>
      <c r="I68" s="622" t="s">
        <v>926</v>
      </c>
      <c r="J68" s="623">
        <v>6498</v>
      </c>
      <c r="K68" s="623">
        <f t="shared" si="15"/>
        <v>5848.2</v>
      </c>
      <c r="L68" s="624">
        <v>3500</v>
      </c>
      <c r="M68" s="624">
        <v>3500</v>
      </c>
      <c r="N68" s="624">
        <v>2320</v>
      </c>
      <c r="O68" s="624">
        <v>2320</v>
      </c>
      <c r="P68" s="624"/>
      <c r="Q68" s="624"/>
      <c r="R68" s="607"/>
      <c r="S68" s="608"/>
      <c r="T68" s="608"/>
    </row>
    <row r="69" spans="1:20" s="565" customFormat="1" ht="44.25" customHeight="1" x14ac:dyDescent="0.25">
      <c r="A69" s="667" t="s">
        <v>34</v>
      </c>
      <c r="B69" s="626" t="s">
        <v>252</v>
      </c>
      <c r="C69" s="602"/>
      <c r="D69" s="620"/>
      <c r="E69" s="620"/>
      <c r="F69" s="621"/>
      <c r="G69" s="622"/>
      <c r="H69" s="622"/>
      <c r="I69" s="622"/>
      <c r="J69" s="630">
        <f>SUM(J70:J75)</f>
        <v>21082</v>
      </c>
      <c r="K69" s="630">
        <f t="shared" ref="K69:Q69" si="16">SUM(K70:K75)</f>
        <v>18973.8</v>
      </c>
      <c r="L69" s="630"/>
      <c r="M69" s="630"/>
      <c r="N69" s="630">
        <f t="shared" si="16"/>
        <v>9826</v>
      </c>
      <c r="O69" s="630">
        <f t="shared" si="16"/>
        <v>10389</v>
      </c>
      <c r="P69" s="630">
        <f t="shared" si="16"/>
        <v>614</v>
      </c>
      <c r="Q69" s="630">
        <f t="shared" si="16"/>
        <v>51</v>
      </c>
      <c r="R69" s="630"/>
      <c r="S69" s="608"/>
      <c r="T69" s="608"/>
    </row>
    <row r="70" spans="1:20" s="565" customFormat="1" ht="156" customHeight="1" x14ac:dyDescent="0.25">
      <c r="A70" s="676">
        <v>1</v>
      </c>
      <c r="B70" s="619" t="s">
        <v>566</v>
      </c>
      <c r="C70" s="602" t="s">
        <v>30</v>
      </c>
      <c r="D70" s="603" t="s">
        <v>1322</v>
      </c>
      <c r="E70" s="620" t="s">
        <v>169</v>
      </c>
      <c r="F70" s="621" t="s">
        <v>567</v>
      </c>
      <c r="G70" s="622"/>
      <c r="H70" s="622" t="s">
        <v>41</v>
      </c>
      <c r="I70" s="622" t="s">
        <v>927</v>
      </c>
      <c r="J70" s="623">
        <v>3559</v>
      </c>
      <c r="K70" s="623">
        <f t="shared" ref="K70:K75" si="17">J70*0.9</f>
        <v>3203.1</v>
      </c>
      <c r="L70" s="624"/>
      <c r="M70" s="624"/>
      <c r="N70" s="624">
        <v>2000</v>
      </c>
      <c r="O70" s="624">
        <v>2000</v>
      </c>
      <c r="P70" s="624"/>
      <c r="Q70" s="624"/>
      <c r="R70" s="607"/>
      <c r="S70" s="608"/>
      <c r="T70" s="608"/>
    </row>
    <row r="71" spans="1:20" s="565" customFormat="1" ht="70.5" customHeight="1" x14ac:dyDescent="0.25">
      <c r="A71" s="676">
        <v>2</v>
      </c>
      <c r="B71" s="619" t="s">
        <v>568</v>
      </c>
      <c r="C71" s="602" t="s">
        <v>30</v>
      </c>
      <c r="D71" s="603" t="s">
        <v>1323</v>
      </c>
      <c r="E71" s="620" t="s">
        <v>169</v>
      </c>
      <c r="F71" s="621" t="s">
        <v>523</v>
      </c>
      <c r="G71" s="622"/>
      <c r="H71" s="622" t="s">
        <v>41</v>
      </c>
      <c r="I71" s="622" t="s">
        <v>928</v>
      </c>
      <c r="J71" s="623">
        <v>12040</v>
      </c>
      <c r="K71" s="623">
        <f t="shared" si="17"/>
        <v>10836</v>
      </c>
      <c r="L71" s="624"/>
      <c r="M71" s="624"/>
      <c r="N71" s="624">
        <v>3500</v>
      </c>
      <c r="O71" s="624">
        <v>4114</v>
      </c>
      <c r="P71" s="624">
        <v>614</v>
      </c>
      <c r="Q71" s="624"/>
      <c r="R71" s="607"/>
      <c r="S71" s="608"/>
      <c r="T71" s="608"/>
    </row>
    <row r="72" spans="1:20" s="565" customFormat="1" ht="66.75" customHeight="1" x14ac:dyDescent="0.25">
      <c r="A72" s="676">
        <v>3</v>
      </c>
      <c r="B72" s="619" t="s">
        <v>569</v>
      </c>
      <c r="C72" s="602" t="s">
        <v>30</v>
      </c>
      <c r="D72" s="603" t="s">
        <v>1324</v>
      </c>
      <c r="E72" s="620" t="s">
        <v>169</v>
      </c>
      <c r="F72" s="621" t="s">
        <v>570</v>
      </c>
      <c r="G72" s="622"/>
      <c r="H72" s="622" t="s">
        <v>41</v>
      </c>
      <c r="I72" s="622" t="s">
        <v>1127</v>
      </c>
      <c r="J72" s="623">
        <v>1690</v>
      </c>
      <c r="K72" s="623">
        <f t="shared" si="17"/>
        <v>1521</v>
      </c>
      <c r="L72" s="624"/>
      <c r="M72" s="624"/>
      <c r="N72" s="624">
        <v>1000</v>
      </c>
      <c r="O72" s="624">
        <v>1000</v>
      </c>
      <c r="P72" s="624"/>
      <c r="Q72" s="624"/>
      <c r="R72" s="607"/>
      <c r="S72" s="608"/>
      <c r="T72" s="608"/>
    </row>
    <row r="73" spans="1:20" s="565" customFormat="1" ht="66.75" customHeight="1" x14ac:dyDescent="0.25">
      <c r="A73" s="676">
        <v>4</v>
      </c>
      <c r="B73" s="619" t="s">
        <v>571</v>
      </c>
      <c r="C73" s="602" t="s">
        <v>30</v>
      </c>
      <c r="D73" s="603" t="s">
        <v>1325</v>
      </c>
      <c r="E73" s="620" t="s">
        <v>169</v>
      </c>
      <c r="F73" s="621" t="s">
        <v>572</v>
      </c>
      <c r="G73" s="622"/>
      <c r="H73" s="622" t="s">
        <v>41</v>
      </c>
      <c r="I73" s="622" t="s">
        <v>573</v>
      </c>
      <c r="J73" s="623">
        <v>896</v>
      </c>
      <c r="K73" s="623">
        <f t="shared" si="17"/>
        <v>806.4</v>
      </c>
      <c r="L73" s="624"/>
      <c r="M73" s="624"/>
      <c r="N73" s="624">
        <v>806</v>
      </c>
      <c r="O73" s="624">
        <v>784</v>
      </c>
      <c r="P73" s="624"/>
      <c r="Q73" s="624">
        <f>N73-O73</f>
        <v>22</v>
      </c>
      <c r="R73" s="607"/>
      <c r="S73" s="608"/>
      <c r="T73" s="608"/>
    </row>
    <row r="74" spans="1:20" s="565" customFormat="1" ht="66.75" customHeight="1" x14ac:dyDescent="0.25">
      <c r="A74" s="676">
        <v>5</v>
      </c>
      <c r="B74" s="619" t="s">
        <v>574</v>
      </c>
      <c r="C74" s="602" t="s">
        <v>30</v>
      </c>
      <c r="D74" s="603" t="s">
        <v>1326</v>
      </c>
      <c r="E74" s="620" t="s">
        <v>169</v>
      </c>
      <c r="F74" s="621" t="s">
        <v>575</v>
      </c>
      <c r="G74" s="622"/>
      <c r="H74" s="622" t="s">
        <v>41</v>
      </c>
      <c r="I74" s="622" t="s">
        <v>1128</v>
      </c>
      <c r="J74" s="623">
        <v>2208</v>
      </c>
      <c r="K74" s="623">
        <f t="shared" si="17"/>
        <v>1987.2</v>
      </c>
      <c r="L74" s="624"/>
      <c r="M74" s="624"/>
      <c r="N74" s="624">
        <v>1900</v>
      </c>
      <c r="O74" s="624">
        <v>1900</v>
      </c>
      <c r="P74" s="624"/>
      <c r="Q74" s="624"/>
      <c r="R74" s="607"/>
      <c r="S74" s="608"/>
      <c r="T74" s="608"/>
    </row>
    <row r="75" spans="1:20" s="565" customFormat="1" ht="132.75" customHeight="1" x14ac:dyDescent="0.25">
      <c r="A75" s="676">
        <v>6</v>
      </c>
      <c r="B75" s="619" t="s">
        <v>576</v>
      </c>
      <c r="C75" s="602" t="s">
        <v>30</v>
      </c>
      <c r="D75" s="603" t="s">
        <v>1327</v>
      </c>
      <c r="E75" s="620" t="s">
        <v>169</v>
      </c>
      <c r="F75" s="621" t="s">
        <v>577</v>
      </c>
      <c r="G75" s="622"/>
      <c r="H75" s="622" t="s">
        <v>41</v>
      </c>
      <c r="I75" s="622" t="s">
        <v>1129</v>
      </c>
      <c r="J75" s="623">
        <v>689</v>
      </c>
      <c r="K75" s="623">
        <f t="shared" si="17"/>
        <v>620.1</v>
      </c>
      <c r="L75" s="624"/>
      <c r="M75" s="624"/>
      <c r="N75" s="624">
        <v>620</v>
      </c>
      <c r="O75" s="624">
        <v>591</v>
      </c>
      <c r="P75" s="624"/>
      <c r="Q75" s="624">
        <f>N75-O75</f>
        <v>29</v>
      </c>
      <c r="R75" s="607"/>
      <c r="S75" s="608"/>
      <c r="T75" s="608"/>
    </row>
    <row r="76" spans="1:20" s="686" customFormat="1" ht="49.5" customHeight="1" x14ac:dyDescent="0.25">
      <c r="A76" s="679" t="s">
        <v>32</v>
      </c>
      <c r="B76" s="680" t="s">
        <v>299</v>
      </c>
      <c r="C76" s="680"/>
      <c r="D76" s="681"/>
      <c r="E76" s="682"/>
      <c r="F76" s="683"/>
      <c r="G76" s="668"/>
      <c r="H76" s="684"/>
      <c r="I76" s="683"/>
      <c r="J76" s="685">
        <f>J77+J85</f>
        <v>72516</v>
      </c>
      <c r="K76" s="685">
        <f t="shared" ref="K76:O76" si="18">K77+K85</f>
        <v>62182.8</v>
      </c>
      <c r="L76" s="685">
        <f t="shared" si="18"/>
        <v>24925</v>
      </c>
      <c r="M76" s="685">
        <f t="shared" si="18"/>
        <v>24925</v>
      </c>
      <c r="N76" s="685">
        <f t="shared" si="18"/>
        <v>28648</v>
      </c>
      <c r="O76" s="685">
        <f t="shared" si="18"/>
        <v>28648</v>
      </c>
      <c r="P76" s="685"/>
      <c r="Q76" s="685"/>
      <c r="R76" s="607"/>
      <c r="S76" s="608"/>
      <c r="T76" s="608"/>
    </row>
    <row r="77" spans="1:20" s="613" customFormat="1" ht="49.5" customHeight="1" x14ac:dyDescent="0.25">
      <c r="A77" s="687" t="s">
        <v>17</v>
      </c>
      <c r="B77" s="688" t="s">
        <v>578</v>
      </c>
      <c r="C77" s="688"/>
      <c r="D77" s="603"/>
      <c r="E77" s="611"/>
      <c r="F77" s="652"/>
      <c r="G77" s="689"/>
      <c r="H77" s="690"/>
      <c r="I77" s="652"/>
      <c r="J77" s="691">
        <f>SUM(J78:J84)</f>
        <v>48650</v>
      </c>
      <c r="K77" s="691">
        <f t="shared" ref="K77:O77" si="19">SUM(K78:K84)</f>
        <v>40703.4</v>
      </c>
      <c r="L77" s="691">
        <f t="shared" si="19"/>
        <v>24925</v>
      </c>
      <c r="M77" s="691">
        <f t="shared" si="19"/>
        <v>24925</v>
      </c>
      <c r="N77" s="691">
        <f t="shared" si="19"/>
        <v>11654</v>
      </c>
      <c r="O77" s="691">
        <f t="shared" si="19"/>
        <v>11654</v>
      </c>
      <c r="P77" s="691"/>
      <c r="Q77" s="691"/>
      <c r="R77" s="607"/>
      <c r="S77" s="608"/>
      <c r="T77" s="608"/>
    </row>
    <row r="78" spans="1:20" s="613" customFormat="1" ht="99" customHeight="1" x14ac:dyDescent="0.25">
      <c r="A78" s="692">
        <v>1</v>
      </c>
      <c r="B78" s="614" t="s">
        <v>290</v>
      </c>
      <c r="C78" s="602" t="s">
        <v>30</v>
      </c>
      <c r="D78" s="603" t="s">
        <v>579</v>
      </c>
      <c r="E78" s="611" t="s">
        <v>103</v>
      </c>
      <c r="F78" s="692" t="s">
        <v>289</v>
      </c>
      <c r="G78" s="617"/>
      <c r="H78" s="690" t="s">
        <v>41</v>
      </c>
      <c r="I78" s="652" t="s">
        <v>580</v>
      </c>
      <c r="J78" s="606">
        <v>7168</v>
      </c>
      <c r="K78" s="606">
        <f>J78*0.8</f>
        <v>5734.4000000000005</v>
      </c>
      <c r="L78" s="653">
        <f>M78</f>
        <v>3857</v>
      </c>
      <c r="M78" s="653">
        <v>3857</v>
      </c>
      <c r="N78" s="606">
        <v>1617</v>
      </c>
      <c r="O78" s="606">
        <v>1617</v>
      </c>
      <c r="P78" s="606"/>
      <c r="Q78" s="606"/>
      <c r="R78" s="634"/>
      <c r="S78" s="608"/>
      <c r="T78" s="608"/>
    </row>
    <row r="79" spans="1:20" s="613" customFormat="1" ht="90.75" customHeight="1" x14ac:dyDescent="0.25">
      <c r="A79" s="692">
        <v>2</v>
      </c>
      <c r="B79" s="614" t="s">
        <v>291</v>
      </c>
      <c r="C79" s="602" t="s">
        <v>30</v>
      </c>
      <c r="D79" s="603" t="s">
        <v>581</v>
      </c>
      <c r="E79" s="611" t="s">
        <v>103</v>
      </c>
      <c r="F79" s="617" t="s">
        <v>280</v>
      </c>
      <c r="G79" s="617"/>
      <c r="H79" s="690" t="s">
        <v>41</v>
      </c>
      <c r="I79" s="652" t="s">
        <v>582</v>
      </c>
      <c r="J79" s="606">
        <v>4700</v>
      </c>
      <c r="K79" s="606">
        <f>J79*0.8</f>
        <v>3760</v>
      </c>
      <c r="L79" s="653">
        <v>3000</v>
      </c>
      <c r="M79" s="653">
        <v>3000</v>
      </c>
      <c r="N79" s="606">
        <v>581</v>
      </c>
      <c r="O79" s="606">
        <v>581</v>
      </c>
      <c r="P79" s="606"/>
      <c r="Q79" s="606"/>
      <c r="R79" s="607"/>
      <c r="S79" s="608"/>
      <c r="T79" s="608"/>
    </row>
    <row r="80" spans="1:20" s="613" customFormat="1" ht="81" customHeight="1" x14ac:dyDescent="0.25">
      <c r="A80" s="692">
        <v>3</v>
      </c>
      <c r="B80" s="614" t="s">
        <v>929</v>
      </c>
      <c r="C80" s="602" t="s">
        <v>30</v>
      </c>
      <c r="D80" s="603" t="s">
        <v>930</v>
      </c>
      <c r="E80" s="611" t="s">
        <v>103</v>
      </c>
      <c r="F80" s="617" t="s">
        <v>289</v>
      </c>
      <c r="G80" s="617" t="s">
        <v>250</v>
      </c>
      <c r="H80" s="690" t="s">
        <v>41</v>
      </c>
      <c r="I80" s="652" t="s">
        <v>931</v>
      </c>
      <c r="J80" s="606">
        <v>7610</v>
      </c>
      <c r="K80" s="606">
        <f>0.9*J80</f>
        <v>6849</v>
      </c>
      <c r="L80" s="653">
        <v>4068</v>
      </c>
      <c r="M80" s="653">
        <v>4068</v>
      </c>
      <c r="N80" s="606">
        <v>2282</v>
      </c>
      <c r="O80" s="606">
        <v>2282</v>
      </c>
      <c r="P80" s="606"/>
      <c r="Q80" s="606"/>
      <c r="R80" s="607"/>
      <c r="S80" s="608"/>
      <c r="T80" s="608"/>
    </row>
    <row r="81" spans="1:20" s="613" customFormat="1" ht="66.75" customHeight="1" x14ac:dyDescent="0.25">
      <c r="A81" s="692">
        <v>4</v>
      </c>
      <c r="B81" s="614" t="s">
        <v>932</v>
      </c>
      <c r="C81" s="602" t="s">
        <v>30</v>
      </c>
      <c r="D81" s="603" t="s">
        <v>933</v>
      </c>
      <c r="E81" s="611" t="s">
        <v>103</v>
      </c>
      <c r="F81" s="617" t="s">
        <v>289</v>
      </c>
      <c r="G81" s="617" t="s">
        <v>880</v>
      </c>
      <c r="H81" s="690" t="s">
        <v>41</v>
      </c>
      <c r="I81" s="652" t="s">
        <v>934</v>
      </c>
      <c r="J81" s="606">
        <v>7643</v>
      </c>
      <c r="K81" s="606">
        <f>0.9*J81</f>
        <v>6878.7</v>
      </c>
      <c r="L81" s="653">
        <v>3500</v>
      </c>
      <c r="M81" s="653">
        <v>3500</v>
      </c>
      <c r="N81" s="606">
        <v>2200</v>
      </c>
      <c r="O81" s="606">
        <v>2200</v>
      </c>
      <c r="P81" s="606"/>
      <c r="Q81" s="606"/>
      <c r="R81" s="607"/>
      <c r="S81" s="608"/>
      <c r="T81" s="608"/>
    </row>
    <row r="82" spans="1:20" s="613" customFormat="1" ht="66.75" customHeight="1" x14ac:dyDescent="0.25">
      <c r="A82" s="692">
        <v>5</v>
      </c>
      <c r="B82" s="614" t="s">
        <v>935</v>
      </c>
      <c r="C82" s="602" t="s">
        <v>30</v>
      </c>
      <c r="D82" s="603" t="s">
        <v>936</v>
      </c>
      <c r="E82" s="611" t="s">
        <v>103</v>
      </c>
      <c r="F82" s="617" t="s">
        <v>289</v>
      </c>
      <c r="G82" s="617" t="s">
        <v>880</v>
      </c>
      <c r="H82" s="690" t="s">
        <v>41</v>
      </c>
      <c r="I82" s="652" t="s">
        <v>937</v>
      </c>
      <c r="J82" s="606">
        <v>9474</v>
      </c>
      <c r="K82" s="606">
        <f>0.7*J82</f>
        <v>6631.7999999999993</v>
      </c>
      <c r="L82" s="653">
        <v>3500</v>
      </c>
      <c r="M82" s="653">
        <v>3500</v>
      </c>
      <c r="N82" s="606">
        <v>2800</v>
      </c>
      <c r="O82" s="606">
        <v>2800</v>
      </c>
      <c r="P82" s="606"/>
      <c r="Q82" s="606"/>
      <c r="R82" s="607"/>
      <c r="S82" s="608"/>
      <c r="T82" s="608"/>
    </row>
    <row r="83" spans="1:20" s="613" customFormat="1" ht="66.75" customHeight="1" x14ac:dyDescent="0.25">
      <c r="A83" s="692">
        <v>6</v>
      </c>
      <c r="B83" s="614" t="s">
        <v>938</v>
      </c>
      <c r="C83" s="602" t="s">
        <v>30</v>
      </c>
      <c r="D83" s="603" t="s">
        <v>1328</v>
      </c>
      <c r="E83" s="611" t="s">
        <v>103</v>
      </c>
      <c r="F83" s="617" t="s">
        <v>280</v>
      </c>
      <c r="G83" s="617" t="s">
        <v>250</v>
      </c>
      <c r="H83" s="690" t="s">
        <v>41</v>
      </c>
      <c r="I83" s="652" t="s">
        <v>940</v>
      </c>
      <c r="J83" s="606">
        <v>6072</v>
      </c>
      <c r="K83" s="606">
        <f>0.9*J83</f>
        <v>5464.8</v>
      </c>
      <c r="L83" s="653">
        <v>3000</v>
      </c>
      <c r="M83" s="653">
        <v>3000</v>
      </c>
      <c r="N83" s="606">
        <v>1616</v>
      </c>
      <c r="O83" s="606">
        <v>1616</v>
      </c>
      <c r="P83" s="606"/>
      <c r="Q83" s="606"/>
      <c r="R83" s="607"/>
      <c r="S83" s="608"/>
      <c r="T83" s="608"/>
    </row>
    <row r="84" spans="1:20" s="613" customFormat="1" ht="87.75" customHeight="1" x14ac:dyDescent="0.25">
      <c r="A84" s="692">
        <v>7</v>
      </c>
      <c r="B84" s="614" t="s">
        <v>941</v>
      </c>
      <c r="C84" s="602" t="s">
        <v>30</v>
      </c>
      <c r="D84" s="603" t="s">
        <v>939</v>
      </c>
      <c r="E84" s="611" t="s">
        <v>103</v>
      </c>
      <c r="F84" s="617" t="s">
        <v>280</v>
      </c>
      <c r="G84" s="617" t="s">
        <v>880</v>
      </c>
      <c r="H84" s="690" t="s">
        <v>41</v>
      </c>
      <c r="I84" s="652" t="s">
        <v>942</v>
      </c>
      <c r="J84" s="606">
        <v>5983</v>
      </c>
      <c r="K84" s="606">
        <f t="shared" ref="K84" si="20">0.9*J84</f>
        <v>5384.7</v>
      </c>
      <c r="L84" s="653">
        <v>4000</v>
      </c>
      <c r="M84" s="653">
        <v>4000</v>
      </c>
      <c r="N84" s="606">
        <v>558</v>
      </c>
      <c r="O84" s="606">
        <v>558</v>
      </c>
      <c r="P84" s="606"/>
      <c r="Q84" s="606"/>
      <c r="R84" s="607"/>
      <c r="S84" s="608"/>
      <c r="T84" s="608"/>
    </row>
    <row r="85" spans="1:20" s="613" customFormat="1" ht="48" customHeight="1" x14ac:dyDescent="0.25">
      <c r="A85" s="667" t="s">
        <v>34</v>
      </c>
      <c r="B85" s="626" t="s">
        <v>252</v>
      </c>
      <c r="C85" s="627"/>
      <c r="D85" s="693"/>
      <c r="E85" s="694"/>
      <c r="F85" s="695"/>
      <c r="G85" s="695"/>
      <c r="H85" s="696"/>
      <c r="I85" s="697"/>
      <c r="J85" s="698">
        <f>SUM(J86:J95)</f>
        <v>23866</v>
      </c>
      <c r="K85" s="698">
        <f t="shared" ref="K85:O85" si="21">SUM(K86:K95)</f>
        <v>21479.4</v>
      </c>
      <c r="L85" s="698"/>
      <c r="M85" s="698"/>
      <c r="N85" s="698">
        <f t="shared" si="21"/>
        <v>16994</v>
      </c>
      <c r="O85" s="698">
        <f t="shared" si="21"/>
        <v>16994</v>
      </c>
      <c r="P85" s="698"/>
      <c r="Q85" s="698"/>
      <c r="R85" s="607"/>
      <c r="S85" s="608"/>
      <c r="T85" s="608"/>
    </row>
    <row r="86" spans="1:20" s="613" customFormat="1" ht="66.75" customHeight="1" x14ac:dyDescent="0.25">
      <c r="A86" s="692">
        <v>1</v>
      </c>
      <c r="B86" s="614" t="s">
        <v>584</v>
      </c>
      <c r="C86" s="602" t="s">
        <v>30</v>
      </c>
      <c r="D86" s="603" t="s">
        <v>1329</v>
      </c>
      <c r="E86" s="611" t="s">
        <v>103</v>
      </c>
      <c r="F86" s="617" t="s">
        <v>585</v>
      </c>
      <c r="G86" s="617"/>
      <c r="H86" s="690" t="s">
        <v>41</v>
      </c>
      <c r="I86" s="652" t="s">
        <v>1130</v>
      </c>
      <c r="J86" s="606">
        <v>981</v>
      </c>
      <c r="K86" s="606">
        <f>J86*0.9</f>
        <v>882.9</v>
      </c>
      <c r="L86" s="653"/>
      <c r="M86" s="653"/>
      <c r="N86" s="606">
        <v>883</v>
      </c>
      <c r="O86" s="606">
        <v>883</v>
      </c>
      <c r="P86" s="606"/>
      <c r="Q86" s="606"/>
      <c r="R86" s="607"/>
      <c r="S86" s="608"/>
      <c r="T86" s="608"/>
    </row>
    <row r="87" spans="1:20" s="613" customFormat="1" ht="99" customHeight="1" x14ac:dyDescent="0.25">
      <c r="A87" s="692">
        <v>2</v>
      </c>
      <c r="B87" s="614" t="s">
        <v>586</v>
      </c>
      <c r="C87" s="602" t="s">
        <v>30</v>
      </c>
      <c r="D87" s="603" t="s">
        <v>1330</v>
      </c>
      <c r="E87" s="611" t="s">
        <v>103</v>
      </c>
      <c r="F87" s="617" t="s">
        <v>587</v>
      </c>
      <c r="G87" s="617"/>
      <c r="H87" s="690" t="s">
        <v>41</v>
      </c>
      <c r="I87" s="652" t="s">
        <v>1131</v>
      </c>
      <c r="J87" s="606">
        <v>1263</v>
      </c>
      <c r="K87" s="606">
        <f t="shared" ref="K87:K95" si="22">J87*0.9</f>
        <v>1136.7</v>
      </c>
      <c r="L87" s="653"/>
      <c r="M87" s="653"/>
      <c r="N87" s="606">
        <v>1100</v>
      </c>
      <c r="O87" s="606">
        <v>1100</v>
      </c>
      <c r="P87" s="606"/>
      <c r="Q87" s="606"/>
      <c r="R87" s="607"/>
      <c r="S87" s="608"/>
      <c r="T87" s="608"/>
    </row>
    <row r="88" spans="1:20" s="613" customFormat="1" ht="88.5" customHeight="1" x14ac:dyDescent="0.25">
      <c r="A88" s="692">
        <v>3</v>
      </c>
      <c r="B88" s="614" t="s">
        <v>588</v>
      </c>
      <c r="C88" s="602" t="s">
        <v>30</v>
      </c>
      <c r="D88" s="603" t="s">
        <v>1331</v>
      </c>
      <c r="E88" s="611" t="s">
        <v>103</v>
      </c>
      <c r="F88" s="617" t="s">
        <v>587</v>
      </c>
      <c r="G88" s="617"/>
      <c r="H88" s="690" t="s">
        <v>41</v>
      </c>
      <c r="I88" s="652" t="s">
        <v>1132</v>
      </c>
      <c r="J88" s="606">
        <v>2790</v>
      </c>
      <c r="K88" s="606">
        <f t="shared" si="22"/>
        <v>2511</v>
      </c>
      <c r="L88" s="653"/>
      <c r="M88" s="653"/>
      <c r="N88" s="606">
        <v>2385</v>
      </c>
      <c r="O88" s="606">
        <v>2385</v>
      </c>
      <c r="P88" s="606"/>
      <c r="Q88" s="606"/>
      <c r="R88" s="607"/>
      <c r="S88" s="608"/>
      <c r="T88" s="608"/>
    </row>
    <row r="89" spans="1:20" s="613" customFormat="1" ht="93" customHeight="1" x14ac:dyDescent="0.25">
      <c r="A89" s="692">
        <v>4</v>
      </c>
      <c r="B89" s="614" t="s">
        <v>589</v>
      </c>
      <c r="C89" s="602" t="s">
        <v>30</v>
      </c>
      <c r="D89" s="603" t="s">
        <v>1332</v>
      </c>
      <c r="E89" s="611" t="s">
        <v>103</v>
      </c>
      <c r="F89" s="617" t="s">
        <v>590</v>
      </c>
      <c r="G89" s="617"/>
      <c r="H89" s="690" t="s">
        <v>41</v>
      </c>
      <c r="I89" s="652" t="s">
        <v>1133</v>
      </c>
      <c r="J89" s="606">
        <v>447</v>
      </c>
      <c r="K89" s="606">
        <f t="shared" si="22"/>
        <v>402.3</v>
      </c>
      <c r="L89" s="653"/>
      <c r="M89" s="653"/>
      <c r="N89" s="606">
        <v>402</v>
      </c>
      <c r="O89" s="606">
        <v>402</v>
      </c>
      <c r="P89" s="606"/>
      <c r="Q89" s="606"/>
      <c r="R89" s="607"/>
      <c r="S89" s="608"/>
      <c r="T89" s="608"/>
    </row>
    <row r="90" spans="1:20" s="613" customFormat="1" ht="93" customHeight="1" x14ac:dyDescent="0.25">
      <c r="A90" s="692">
        <v>5</v>
      </c>
      <c r="B90" s="614" t="s">
        <v>591</v>
      </c>
      <c r="C90" s="602" t="s">
        <v>30</v>
      </c>
      <c r="D90" s="603" t="s">
        <v>1333</v>
      </c>
      <c r="E90" s="611" t="s">
        <v>103</v>
      </c>
      <c r="F90" s="617" t="s">
        <v>592</v>
      </c>
      <c r="G90" s="617"/>
      <c r="H90" s="690" t="s">
        <v>41</v>
      </c>
      <c r="I90" s="652" t="s">
        <v>1134</v>
      </c>
      <c r="J90" s="606">
        <v>4630</v>
      </c>
      <c r="K90" s="606">
        <f t="shared" si="22"/>
        <v>4167</v>
      </c>
      <c r="L90" s="653"/>
      <c r="M90" s="653"/>
      <c r="N90" s="606">
        <v>3000</v>
      </c>
      <c r="O90" s="606">
        <v>3000</v>
      </c>
      <c r="P90" s="606"/>
      <c r="Q90" s="606"/>
      <c r="R90" s="607"/>
      <c r="S90" s="608"/>
      <c r="T90" s="608"/>
    </row>
    <row r="91" spans="1:20" s="613" customFormat="1" ht="93" customHeight="1" x14ac:dyDescent="0.25">
      <c r="A91" s="692">
        <v>6</v>
      </c>
      <c r="B91" s="614" t="s">
        <v>593</v>
      </c>
      <c r="C91" s="602" t="s">
        <v>30</v>
      </c>
      <c r="D91" s="603" t="s">
        <v>1334</v>
      </c>
      <c r="E91" s="611" t="s">
        <v>103</v>
      </c>
      <c r="F91" s="617" t="s">
        <v>594</v>
      </c>
      <c r="G91" s="617"/>
      <c r="H91" s="690" t="s">
        <v>41</v>
      </c>
      <c r="I91" s="652" t="s">
        <v>1135</v>
      </c>
      <c r="J91" s="606">
        <v>806</v>
      </c>
      <c r="K91" s="606">
        <f t="shared" si="22"/>
        <v>725.4</v>
      </c>
      <c r="L91" s="653"/>
      <c r="M91" s="653"/>
      <c r="N91" s="606">
        <v>725</v>
      </c>
      <c r="O91" s="606">
        <v>725</v>
      </c>
      <c r="P91" s="606"/>
      <c r="Q91" s="606"/>
      <c r="R91" s="607"/>
      <c r="S91" s="608"/>
      <c r="T91" s="608"/>
    </row>
    <row r="92" spans="1:20" s="613" customFormat="1" ht="66.75" customHeight="1" x14ac:dyDescent="0.25">
      <c r="A92" s="692">
        <v>7</v>
      </c>
      <c r="B92" s="614" t="s">
        <v>595</v>
      </c>
      <c r="C92" s="602" t="s">
        <v>30</v>
      </c>
      <c r="D92" s="603" t="s">
        <v>1335</v>
      </c>
      <c r="E92" s="611" t="s">
        <v>103</v>
      </c>
      <c r="F92" s="617" t="s">
        <v>596</v>
      </c>
      <c r="G92" s="617"/>
      <c r="H92" s="690" t="s">
        <v>41</v>
      </c>
      <c r="I92" s="652" t="s">
        <v>1136</v>
      </c>
      <c r="J92" s="606">
        <v>1817</v>
      </c>
      <c r="K92" s="606">
        <f t="shared" si="22"/>
        <v>1635.3</v>
      </c>
      <c r="L92" s="653"/>
      <c r="M92" s="653"/>
      <c r="N92" s="606">
        <v>1600</v>
      </c>
      <c r="O92" s="606">
        <v>1600</v>
      </c>
      <c r="P92" s="606"/>
      <c r="Q92" s="606"/>
      <c r="R92" s="607"/>
      <c r="S92" s="608"/>
      <c r="T92" s="608"/>
    </row>
    <row r="93" spans="1:20" s="613" customFormat="1" ht="66.75" customHeight="1" x14ac:dyDescent="0.25">
      <c r="A93" s="692">
        <v>8</v>
      </c>
      <c r="B93" s="614" t="s">
        <v>597</v>
      </c>
      <c r="C93" s="602" t="s">
        <v>30</v>
      </c>
      <c r="D93" s="603" t="s">
        <v>1336</v>
      </c>
      <c r="E93" s="611" t="s">
        <v>103</v>
      </c>
      <c r="F93" s="617" t="s">
        <v>598</v>
      </c>
      <c r="G93" s="617"/>
      <c r="H93" s="690" t="s">
        <v>41</v>
      </c>
      <c r="I93" s="652" t="s">
        <v>1137</v>
      </c>
      <c r="J93" s="606">
        <v>4666</v>
      </c>
      <c r="K93" s="606">
        <f t="shared" si="22"/>
        <v>4199.4000000000005</v>
      </c>
      <c r="L93" s="653"/>
      <c r="M93" s="653"/>
      <c r="N93" s="606">
        <v>3784</v>
      </c>
      <c r="O93" s="606">
        <v>3784</v>
      </c>
      <c r="P93" s="606"/>
      <c r="Q93" s="606"/>
      <c r="R93" s="607"/>
      <c r="S93" s="608"/>
      <c r="T93" s="608"/>
    </row>
    <row r="94" spans="1:20" s="613" customFormat="1" ht="66.75" customHeight="1" x14ac:dyDescent="0.25">
      <c r="A94" s="692">
        <v>9</v>
      </c>
      <c r="B94" s="614" t="s">
        <v>599</v>
      </c>
      <c r="C94" s="602" t="s">
        <v>30</v>
      </c>
      <c r="D94" s="603" t="s">
        <v>1337</v>
      </c>
      <c r="E94" s="611" t="s">
        <v>103</v>
      </c>
      <c r="F94" s="617" t="s">
        <v>600</v>
      </c>
      <c r="G94" s="617"/>
      <c r="H94" s="690" t="s">
        <v>41</v>
      </c>
      <c r="I94" s="652" t="s">
        <v>1138</v>
      </c>
      <c r="J94" s="606">
        <v>3993</v>
      </c>
      <c r="K94" s="606">
        <f t="shared" si="22"/>
        <v>3593.7000000000003</v>
      </c>
      <c r="L94" s="653"/>
      <c r="M94" s="653"/>
      <c r="N94" s="606">
        <v>1000</v>
      </c>
      <c r="O94" s="606">
        <v>1000</v>
      </c>
      <c r="P94" s="606"/>
      <c r="Q94" s="606"/>
      <c r="R94" s="607"/>
      <c r="S94" s="608"/>
      <c r="T94" s="608"/>
    </row>
    <row r="95" spans="1:20" s="613" customFormat="1" ht="90.75" customHeight="1" x14ac:dyDescent="0.25">
      <c r="A95" s="692">
        <v>10</v>
      </c>
      <c r="B95" s="614" t="s">
        <v>601</v>
      </c>
      <c r="C95" s="602" t="s">
        <v>30</v>
      </c>
      <c r="D95" s="603" t="s">
        <v>1338</v>
      </c>
      <c r="E95" s="611" t="s">
        <v>103</v>
      </c>
      <c r="F95" s="617" t="s">
        <v>602</v>
      </c>
      <c r="G95" s="617"/>
      <c r="H95" s="690" t="s">
        <v>41</v>
      </c>
      <c r="I95" s="652" t="s">
        <v>1139</v>
      </c>
      <c r="J95" s="606">
        <v>2473</v>
      </c>
      <c r="K95" s="606">
        <f t="shared" si="22"/>
        <v>2225.7000000000003</v>
      </c>
      <c r="L95" s="653"/>
      <c r="M95" s="653"/>
      <c r="N95" s="606">
        <v>2115</v>
      </c>
      <c r="O95" s="606">
        <v>2115</v>
      </c>
      <c r="P95" s="606"/>
      <c r="Q95" s="606"/>
      <c r="R95" s="607"/>
      <c r="S95" s="608"/>
      <c r="T95" s="608"/>
    </row>
    <row r="96" spans="1:20" s="703" customFormat="1" ht="57.75" customHeight="1" x14ac:dyDescent="0.25">
      <c r="A96" s="584" t="s">
        <v>38</v>
      </c>
      <c r="B96" s="699" t="s">
        <v>251</v>
      </c>
      <c r="C96" s="699"/>
      <c r="D96" s="636"/>
      <c r="E96" s="700"/>
      <c r="F96" s="636"/>
      <c r="G96" s="636"/>
      <c r="H96" s="690"/>
      <c r="I96" s="701"/>
      <c r="J96" s="702">
        <f>J97+J116</f>
        <v>206627</v>
      </c>
      <c r="K96" s="702">
        <f t="shared" ref="K96:Q96" si="23">K97+K116</f>
        <v>170533.6</v>
      </c>
      <c r="L96" s="702">
        <f t="shared" si="23"/>
        <v>59152</v>
      </c>
      <c r="M96" s="702">
        <f t="shared" si="23"/>
        <v>59152</v>
      </c>
      <c r="N96" s="702">
        <f t="shared" si="23"/>
        <v>67202</v>
      </c>
      <c r="O96" s="702">
        <f t="shared" si="23"/>
        <v>68587</v>
      </c>
      <c r="P96" s="702">
        <f t="shared" si="23"/>
        <v>2468</v>
      </c>
      <c r="Q96" s="702">
        <f t="shared" si="23"/>
        <v>1083</v>
      </c>
      <c r="R96" s="607"/>
      <c r="S96" s="608"/>
      <c r="T96" s="608"/>
    </row>
    <row r="97" spans="1:20" s="631" customFormat="1" ht="57.75" customHeight="1" x14ac:dyDescent="0.25">
      <c r="A97" s="695" t="s">
        <v>17</v>
      </c>
      <c r="B97" s="688" t="s">
        <v>578</v>
      </c>
      <c r="C97" s="688"/>
      <c r="D97" s="695"/>
      <c r="E97" s="694"/>
      <c r="F97" s="695"/>
      <c r="G97" s="695"/>
      <c r="H97" s="696"/>
      <c r="I97" s="697"/>
      <c r="J97" s="698">
        <f>SUM(J98:J115)</f>
        <v>145803</v>
      </c>
      <c r="K97" s="698">
        <f t="shared" ref="K97:Q97" si="24">SUM(K98:K115)</f>
        <v>118688.4</v>
      </c>
      <c r="L97" s="698">
        <f t="shared" si="24"/>
        <v>59152</v>
      </c>
      <c r="M97" s="698">
        <f t="shared" si="24"/>
        <v>59152</v>
      </c>
      <c r="N97" s="698">
        <f t="shared" si="24"/>
        <v>46002</v>
      </c>
      <c r="O97" s="698">
        <f t="shared" si="24"/>
        <v>47389</v>
      </c>
      <c r="P97" s="698">
        <f t="shared" si="24"/>
        <v>2468</v>
      </c>
      <c r="Q97" s="698">
        <f t="shared" si="24"/>
        <v>1081</v>
      </c>
      <c r="R97" s="698"/>
      <c r="S97" s="608"/>
      <c r="T97" s="608"/>
    </row>
    <row r="98" spans="1:20" s="706" customFormat="1" ht="93" customHeight="1" x14ac:dyDescent="0.25">
      <c r="A98" s="690">
        <v>1</v>
      </c>
      <c r="B98" s="619" t="s">
        <v>300</v>
      </c>
      <c r="C98" s="602" t="s">
        <v>30</v>
      </c>
      <c r="D98" s="620">
        <v>7793091</v>
      </c>
      <c r="E98" s="620" t="s">
        <v>108</v>
      </c>
      <c r="F98" s="620" t="s">
        <v>221</v>
      </c>
      <c r="G98" s="622"/>
      <c r="H98" s="622" t="s">
        <v>41</v>
      </c>
      <c r="I98" s="622" t="s">
        <v>603</v>
      </c>
      <c r="J98" s="704">
        <v>6285</v>
      </c>
      <c r="K98" s="704">
        <f>0.8*J98</f>
        <v>5028</v>
      </c>
      <c r="L98" s="705">
        <v>3000</v>
      </c>
      <c r="M98" s="705">
        <v>3000</v>
      </c>
      <c r="N98" s="624">
        <v>1763</v>
      </c>
      <c r="O98" s="624">
        <v>1763</v>
      </c>
      <c r="P98" s="624"/>
      <c r="Q98" s="624"/>
      <c r="R98" s="607"/>
      <c r="S98" s="608"/>
      <c r="T98" s="608"/>
    </row>
    <row r="99" spans="1:20" s="706" customFormat="1" ht="93" customHeight="1" x14ac:dyDescent="0.25">
      <c r="A99" s="690">
        <v>2</v>
      </c>
      <c r="B99" s="619" t="s">
        <v>302</v>
      </c>
      <c r="C99" s="602" t="s">
        <v>30</v>
      </c>
      <c r="D99" s="620">
        <v>7793095</v>
      </c>
      <c r="E99" s="620" t="s">
        <v>108</v>
      </c>
      <c r="F99" s="621" t="s">
        <v>301</v>
      </c>
      <c r="G99" s="622"/>
      <c r="H99" s="622" t="s">
        <v>41</v>
      </c>
      <c r="I99" s="622" t="s">
        <v>303</v>
      </c>
      <c r="J99" s="623">
        <v>6000</v>
      </c>
      <c r="K99" s="623">
        <f>0.8*J99</f>
        <v>4800</v>
      </c>
      <c r="L99" s="624">
        <v>3000</v>
      </c>
      <c r="M99" s="624">
        <v>3000</v>
      </c>
      <c r="N99" s="624">
        <v>1700</v>
      </c>
      <c r="O99" s="624">
        <v>1700</v>
      </c>
      <c r="P99" s="624"/>
      <c r="Q99" s="624"/>
      <c r="R99" s="607"/>
      <c r="S99" s="608"/>
      <c r="T99" s="608"/>
    </row>
    <row r="100" spans="1:20" s="706" customFormat="1" ht="109.5" customHeight="1" x14ac:dyDescent="0.25">
      <c r="A100" s="690">
        <v>3</v>
      </c>
      <c r="B100" s="619" t="s">
        <v>943</v>
      </c>
      <c r="C100" s="602" t="s">
        <v>30</v>
      </c>
      <c r="D100" s="620" t="s">
        <v>944</v>
      </c>
      <c r="E100" s="620" t="s">
        <v>108</v>
      </c>
      <c r="F100" s="621" t="s">
        <v>221</v>
      </c>
      <c r="G100" s="622" t="s">
        <v>899</v>
      </c>
      <c r="H100" s="622" t="s">
        <v>41</v>
      </c>
      <c r="I100" s="622" t="s">
        <v>945</v>
      </c>
      <c r="J100" s="623">
        <v>14950</v>
      </c>
      <c r="K100" s="623">
        <f>0.9*J100</f>
        <v>13455</v>
      </c>
      <c r="L100" s="624">
        <v>4000</v>
      </c>
      <c r="M100" s="624">
        <v>4000</v>
      </c>
      <c r="N100" s="624">
        <v>6952</v>
      </c>
      <c r="O100" s="624">
        <v>6952</v>
      </c>
      <c r="P100" s="624"/>
      <c r="Q100" s="624"/>
      <c r="R100" s="607"/>
      <c r="S100" s="608"/>
      <c r="T100" s="608"/>
    </row>
    <row r="101" spans="1:20" s="706" customFormat="1" ht="104.25" customHeight="1" x14ac:dyDescent="0.25">
      <c r="A101" s="690">
        <v>4</v>
      </c>
      <c r="B101" s="619" t="s">
        <v>946</v>
      </c>
      <c r="C101" s="602" t="s">
        <v>30</v>
      </c>
      <c r="D101" s="620" t="s">
        <v>947</v>
      </c>
      <c r="E101" s="620" t="s">
        <v>108</v>
      </c>
      <c r="F101" s="621" t="s">
        <v>221</v>
      </c>
      <c r="G101" s="622" t="s">
        <v>948</v>
      </c>
      <c r="H101" s="622" t="s">
        <v>41</v>
      </c>
      <c r="I101" s="622" t="s">
        <v>949</v>
      </c>
      <c r="J101" s="623">
        <v>13605</v>
      </c>
      <c r="K101" s="623">
        <f>0.9*J101</f>
        <v>12244.5</v>
      </c>
      <c r="L101" s="624">
        <f>M101</f>
        <v>5559</v>
      </c>
      <c r="M101" s="624">
        <v>5559</v>
      </c>
      <c r="N101" s="624">
        <v>5070</v>
      </c>
      <c r="O101" s="624">
        <v>4970</v>
      </c>
      <c r="P101" s="624"/>
      <c r="Q101" s="624">
        <v>100</v>
      </c>
      <c r="R101" s="607"/>
      <c r="S101" s="608"/>
      <c r="T101" s="608"/>
    </row>
    <row r="102" spans="1:20" s="706" customFormat="1" ht="66.75" customHeight="1" x14ac:dyDescent="0.25">
      <c r="A102" s="690">
        <v>5</v>
      </c>
      <c r="B102" s="619" t="s">
        <v>950</v>
      </c>
      <c r="C102" s="602" t="s">
        <v>30</v>
      </c>
      <c r="D102" s="620" t="s">
        <v>951</v>
      </c>
      <c r="E102" s="620" t="s">
        <v>108</v>
      </c>
      <c r="F102" s="621" t="s">
        <v>221</v>
      </c>
      <c r="G102" s="622" t="s">
        <v>948</v>
      </c>
      <c r="H102" s="622" t="s">
        <v>41</v>
      </c>
      <c r="I102" s="622" t="s">
        <v>952</v>
      </c>
      <c r="J102" s="623">
        <v>5540</v>
      </c>
      <c r="K102" s="623">
        <f t="shared" ref="K102" si="25">0.9*J102</f>
        <v>4986</v>
      </c>
      <c r="L102" s="624">
        <v>3000</v>
      </c>
      <c r="M102" s="624">
        <v>3000</v>
      </c>
      <c r="N102" s="624">
        <v>1800</v>
      </c>
      <c r="O102" s="624">
        <v>1800</v>
      </c>
      <c r="P102" s="624"/>
      <c r="Q102" s="624"/>
      <c r="R102" s="607"/>
      <c r="S102" s="608"/>
      <c r="T102" s="608"/>
    </row>
    <row r="103" spans="1:20" s="706" customFormat="1" ht="66.75" customHeight="1" x14ac:dyDescent="0.25">
      <c r="A103" s="690">
        <v>6</v>
      </c>
      <c r="B103" s="619" t="s">
        <v>953</v>
      </c>
      <c r="C103" s="602" t="s">
        <v>30</v>
      </c>
      <c r="D103" s="620" t="s">
        <v>954</v>
      </c>
      <c r="E103" s="620" t="s">
        <v>108</v>
      </c>
      <c r="F103" s="621" t="s">
        <v>221</v>
      </c>
      <c r="G103" s="622" t="s">
        <v>899</v>
      </c>
      <c r="H103" s="622" t="s">
        <v>41</v>
      </c>
      <c r="I103" s="622" t="s">
        <v>955</v>
      </c>
      <c r="J103" s="623">
        <v>10822</v>
      </c>
      <c r="K103" s="623">
        <f>0.7*J103</f>
        <v>7575.4</v>
      </c>
      <c r="L103" s="624">
        <v>3500</v>
      </c>
      <c r="M103" s="624">
        <v>3500</v>
      </c>
      <c r="N103" s="624">
        <v>3000</v>
      </c>
      <c r="O103" s="624">
        <v>3000</v>
      </c>
      <c r="P103" s="624"/>
      <c r="Q103" s="624"/>
      <c r="R103" s="607"/>
      <c r="S103" s="608"/>
      <c r="T103" s="608"/>
    </row>
    <row r="104" spans="1:20" s="706" customFormat="1" ht="66.75" customHeight="1" x14ac:dyDescent="0.25">
      <c r="A104" s="690">
        <v>7</v>
      </c>
      <c r="B104" s="619" t="s">
        <v>956</v>
      </c>
      <c r="C104" s="602" t="s">
        <v>30</v>
      </c>
      <c r="D104" s="620" t="s">
        <v>957</v>
      </c>
      <c r="E104" s="620" t="s">
        <v>108</v>
      </c>
      <c r="F104" s="621" t="s">
        <v>221</v>
      </c>
      <c r="G104" s="622" t="s">
        <v>899</v>
      </c>
      <c r="H104" s="622" t="s">
        <v>41</v>
      </c>
      <c r="I104" s="622" t="s">
        <v>958</v>
      </c>
      <c r="J104" s="623">
        <v>6446</v>
      </c>
      <c r="K104" s="623">
        <f>0.7*J104</f>
        <v>4512.2</v>
      </c>
      <c r="L104" s="624">
        <v>3000</v>
      </c>
      <c r="M104" s="624">
        <v>3000</v>
      </c>
      <c r="N104" s="624">
        <v>1238</v>
      </c>
      <c r="O104" s="624">
        <v>1280</v>
      </c>
      <c r="P104" s="624">
        <v>42</v>
      </c>
      <c r="Q104" s="624"/>
      <c r="R104" s="607"/>
      <c r="S104" s="608"/>
      <c r="T104" s="608"/>
    </row>
    <row r="105" spans="1:20" s="706" customFormat="1" ht="66.75" customHeight="1" x14ac:dyDescent="0.25">
      <c r="A105" s="690">
        <v>8</v>
      </c>
      <c r="B105" s="619" t="s">
        <v>959</v>
      </c>
      <c r="C105" s="602" t="s">
        <v>30</v>
      </c>
      <c r="D105" s="620" t="s">
        <v>960</v>
      </c>
      <c r="E105" s="620" t="s">
        <v>108</v>
      </c>
      <c r="F105" s="621" t="s">
        <v>221</v>
      </c>
      <c r="G105" s="622" t="s">
        <v>899</v>
      </c>
      <c r="H105" s="622" t="s">
        <v>41</v>
      </c>
      <c r="I105" s="622" t="s">
        <v>961</v>
      </c>
      <c r="J105" s="623">
        <v>8148</v>
      </c>
      <c r="K105" s="623">
        <f>0.7*J105</f>
        <v>5703.5999999999995</v>
      </c>
      <c r="L105" s="624">
        <v>3500</v>
      </c>
      <c r="M105" s="624">
        <v>3500</v>
      </c>
      <c r="N105" s="624">
        <v>1806</v>
      </c>
      <c r="O105" s="624">
        <v>2200</v>
      </c>
      <c r="P105" s="624">
        <v>394</v>
      </c>
      <c r="Q105" s="624"/>
      <c r="R105" s="607"/>
      <c r="S105" s="608"/>
      <c r="T105" s="608"/>
    </row>
    <row r="106" spans="1:20" s="706" customFormat="1" ht="66.75" customHeight="1" x14ac:dyDescent="0.25">
      <c r="A106" s="690">
        <v>9</v>
      </c>
      <c r="B106" s="619" t="s">
        <v>962</v>
      </c>
      <c r="C106" s="602" t="s">
        <v>30</v>
      </c>
      <c r="D106" s="620" t="s">
        <v>963</v>
      </c>
      <c r="E106" s="620" t="s">
        <v>108</v>
      </c>
      <c r="F106" s="621" t="s">
        <v>221</v>
      </c>
      <c r="G106" s="622" t="s">
        <v>899</v>
      </c>
      <c r="H106" s="622" t="s">
        <v>41</v>
      </c>
      <c r="I106" s="622" t="s">
        <v>964</v>
      </c>
      <c r="J106" s="623">
        <v>5043</v>
      </c>
      <c r="K106" s="623">
        <f t="shared" ref="K106:K107" si="26">0.7*J106</f>
        <v>3530.1</v>
      </c>
      <c r="L106" s="624">
        <v>3000</v>
      </c>
      <c r="M106" s="624">
        <v>3000</v>
      </c>
      <c r="N106" s="624">
        <v>450</v>
      </c>
      <c r="O106" s="624">
        <v>450</v>
      </c>
      <c r="P106" s="624"/>
      <c r="Q106" s="624"/>
      <c r="R106" s="607"/>
      <c r="S106" s="608"/>
      <c r="T106" s="608"/>
    </row>
    <row r="107" spans="1:20" s="706" customFormat="1" ht="66.75" customHeight="1" x14ac:dyDescent="0.25">
      <c r="A107" s="690">
        <v>10</v>
      </c>
      <c r="B107" s="619" t="s">
        <v>965</v>
      </c>
      <c r="C107" s="602" t="s">
        <v>30</v>
      </c>
      <c r="D107" s="620" t="s">
        <v>966</v>
      </c>
      <c r="E107" s="620" t="s">
        <v>108</v>
      </c>
      <c r="F107" s="621" t="s">
        <v>221</v>
      </c>
      <c r="G107" s="622" t="s">
        <v>899</v>
      </c>
      <c r="H107" s="622" t="s">
        <v>41</v>
      </c>
      <c r="I107" s="622" t="s">
        <v>967</v>
      </c>
      <c r="J107" s="623">
        <v>6105</v>
      </c>
      <c r="K107" s="623">
        <f t="shared" si="26"/>
        <v>4273.5</v>
      </c>
      <c r="L107" s="624">
        <v>3000</v>
      </c>
      <c r="M107" s="624">
        <v>3000</v>
      </c>
      <c r="N107" s="624">
        <v>1200</v>
      </c>
      <c r="O107" s="624">
        <v>1200</v>
      </c>
      <c r="P107" s="624"/>
      <c r="Q107" s="624"/>
      <c r="R107" s="607"/>
      <c r="S107" s="608"/>
      <c r="T107" s="608"/>
    </row>
    <row r="108" spans="1:20" s="706" customFormat="1" ht="66.75" customHeight="1" x14ac:dyDescent="0.25">
      <c r="A108" s="690">
        <v>11</v>
      </c>
      <c r="B108" s="619" t="s">
        <v>968</v>
      </c>
      <c r="C108" s="602" t="s">
        <v>30</v>
      </c>
      <c r="D108" s="620" t="s">
        <v>969</v>
      </c>
      <c r="E108" s="620" t="s">
        <v>108</v>
      </c>
      <c r="F108" s="621" t="s">
        <v>301</v>
      </c>
      <c r="G108" s="622" t="s">
        <v>970</v>
      </c>
      <c r="H108" s="622" t="s">
        <v>41</v>
      </c>
      <c r="I108" s="622" t="s">
        <v>971</v>
      </c>
      <c r="J108" s="623">
        <v>10800</v>
      </c>
      <c r="K108" s="623">
        <f>0.9*J108</f>
        <v>9720</v>
      </c>
      <c r="L108" s="624">
        <f>M108</f>
        <v>4500</v>
      </c>
      <c r="M108" s="624">
        <v>4500</v>
      </c>
      <c r="N108" s="624">
        <v>3000</v>
      </c>
      <c r="O108" s="624">
        <v>4434</v>
      </c>
      <c r="P108" s="624">
        <v>1434</v>
      </c>
      <c r="Q108" s="624"/>
      <c r="R108" s="607"/>
      <c r="S108" s="608"/>
      <c r="T108" s="608"/>
    </row>
    <row r="109" spans="1:20" s="706" customFormat="1" ht="66.75" customHeight="1" x14ac:dyDescent="0.25">
      <c r="A109" s="690">
        <v>12</v>
      </c>
      <c r="B109" s="619" t="s">
        <v>972</v>
      </c>
      <c r="C109" s="602" t="s">
        <v>30</v>
      </c>
      <c r="D109" s="620">
        <v>7793052</v>
      </c>
      <c r="E109" s="620" t="s">
        <v>108</v>
      </c>
      <c r="F109" s="621" t="s">
        <v>301</v>
      </c>
      <c r="G109" s="622" t="s">
        <v>973</v>
      </c>
      <c r="H109" s="622" t="s">
        <v>41</v>
      </c>
      <c r="I109" s="622" t="s">
        <v>974</v>
      </c>
      <c r="J109" s="623">
        <v>5962</v>
      </c>
      <c r="K109" s="623">
        <f>0.9*J109</f>
        <v>5365.8</v>
      </c>
      <c r="L109" s="624">
        <v>3000</v>
      </c>
      <c r="M109" s="624">
        <v>3000</v>
      </c>
      <c r="N109" s="624">
        <v>2123</v>
      </c>
      <c r="O109" s="624">
        <v>1869</v>
      </c>
      <c r="P109" s="624"/>
      <c r="Q109" s="624">
        <v>254</v>
      </c>
      <c r="R109" s="607"/>
      <c r="S109" s="608"/>
      <c r="T109" s="608"/>
    </row>
    <row r="110" spans="1:20" s="706" customFormat="1" ht="66.75" customHeight="1" x14ac:dyDescent="0.25">
      <c r="A110" s="690">
        <v>13</v>
      </c>
      <c r="B110" s="619" t="s">
        <v>975</v>
      </c>
      <c r="C110" s="602" t="s">
        <v>30</v>
      </c>
      <c r="D110" s="620" t="s">
        <v>976</v>
      </c>
      <c r="E110" s="620" t="s">
        <v>108</v>
      </c>
      <c r="F110" s="621" t="s">
        <v>301</v>
      </c>
      <c r="G110" s="622" t="s">
        <v>973</v>
      </c>
      <c r="H110" s="622" t="s">
        <v>41</v>
      </c>
      <c r="I110" s="622" t="s">
        <v>977</v>
      </c>
      <c r="J110" s="623">
        <v>12821</v>
      </c>
      <c r="K110" s="623">
        <f>0.9*J110</f>
        <v>11538.9</v>
      </c>
      <c r="L110" s="624">
        <v>4000</v>
      </c>
      <c r="M110" s="624">
        <v>4000</v>
      </c>
      <c r="N110" s="624">
        <v>4000</v>
      </c>
      <c r="O110" s="624">
        <v>4598</v>
      </c>
      <c r="P110" s="624">
        <v>598</v>
      </c>
      <c r="Q110" s="624"/>
      <c r="R110" s="607"/>
      <c r="S110" s="608"/>
      <c r="T110" s="608"/>
    </row>
    <row r="111" spans="1:20" s="706" customFormat="1" ht="66.75" customHeight="1" x14ac:dyDescent="0.25">
      <c r="A111" s="690">
        <v>14</v>
      </c>
      <c r="B111" s="619" t="s">
        <v>978</v>
      </c>
      <c r="C111" s="602" t="s">
        <v>30</v>
      </c>
      <c r="D111" s="620" t="s">
        <v>979</v>
      </c>
      <c r="E111" s="620" t="s">
        <v>108</v>
      </c>
      <c r="F111" s="621" t="s">
        <v>301</v>
      </c>
      <c r="G111" s="622" t="s">
        <v>973</v>
      </c>
      <c r="H111" s="622" t="s">
        <v>41</v>
      </c>
      <c r="I111" s="622" t="s">
        <v>980</v>
      </c>
      <c r="J111" s="623">
        <v>6814</v>
      </c>
      <c r="K111" s="623">
        <f>0.9*J111</f>
        <v>6132.6</v>
      </c>
      <c r="L111" s="624">
        <f>M111</f>
        <v>2000</v>
      </c>
      <c r="M111" s="624">
        <v>2000</v>
      </c>
      <c r="N111" s="624">
        <v>4000</v>
      </c>
      <c r="O111" s="624">
        <v>3273</v>
      </c>
      <c r="P111" s="624"/>
      <c r="Q111" s="624">
        <v>727</v>
      </c>
      <c r="R111" s="607"/>
      <c r="S111" s="608"/>
      <c r="T111" s="608"/>
    </row>
    <row r="112" spans="1:20" s="706" customFormat="1" ht="66.75" customHeight="1" x14ac:dyDescent="0.25">
      <c r="A112" s="690">
        <v>15</v>
      </c>
      <c r="B112" s="619" t="s">
        <v>981</v>
      </c>
      <c r="C112" s="602" t="s">
        <v>30</v>
      </c>
      <c r="D112" s="620" t="s">
        <v>982</v>
      </c>
      <c r="E112" s="620" t="s">
        <v>108</v>
      </c>
      <c r="F112" s="621" t="s">
        <v>301</v>
      </c>
      <c r="G112" s="622" t="s">
        <v>973</v>
      </c>
      <c r="H112" s="622" t="s">
        <v>41</v>
      </c>
      <c r="I112" s="622" t="s">
        <v>983</v>
      </c>
      <c r="J112" s="623">
        <v>6497</v>
      </c>
      <c r="K112" s="623">
        <f>0.9*J112</f>
        <v>5847.3</v>
      </c>
      <c r="L112" s="624">
        <f>M112</f>
        <v>2500</v>
      </c>
      <c r="M112" s="624">
        <v>2500</v>
      </c>
      <c r="N112" s="624">
        <v>3000</v>
      </c>
      <c r="O112" s="624">
        <v>3000</v>
      </c>
      <c r="P112" s="624"/>
      <c r="Q112" s="624"/>
      <c r="R112" s="607"/>
      <c r="S112" s="608"/>
      <c r="T112" s="608"/>
    </row>
    <row r="113" spans="1:20" s="706" customFormat="1" ht="66.75" customHeight="1" x14ac:dyDescent="0.25">
      <c r="A113" s="690">
        <v>16</v>
      </c>
      <c r="B113" s="619" t="s">
        <v>984</v>
      </c>
      <c r="C113" s="602" t="s">
        <v>30</v>
      </c>
      <c r="D113" s="620" t="s">
        <v>985</v>
      </c>
      <c r="E113" s="620" t="s">
        <v>108</v>
      </c>
      <c r="F113" s="621" t="s">
        <v>301</v>
      </c>
      <c r="G113" s="622" t="s">
        <v>973</v>
      </c>
      <c r="H113" s="622" t="s">
        <v>41</v>
      </c>
      <c r="I113" s="622" t="s">
        <v>986</v>
      </c>
      <c r="J113" s="623">
        <v>5400</v>
      </c>
      <c r="K113" s="623">
        <f>0.7*J113</f>
        <v>3779.9999999999995</v>
      </c>
      <c r="L113" s="624">
        <v>3000</v>
      </c>
      <c r="M113" s="624">
        <v>3000</v>
      </c>
      <c r="N113" s="624">
        <v>700</v>
      </c>
      <c r="O113" s="624">
        <v>700</v>
      </c>
      <c r="P113" s="624"/>
      <c r="Q113" s="624"/>
      <c r="R113" s="607"/>
      <c r="S113" s="608"/>
      <c r="T113" s="608"/>
    </row>
    <row r="114" spans="1:20" s="706" customFormat="1" ht="66.75" customHeight="1" x14ac:dyDescent="0.25">
      <c r="A114" s="690">
        <v>17</v>
      </c>
      <c r="B114" s="619" t="s">
        <v>987</v>
      </c>
      <c r="C114" s="602" t="s">
        <v>30</v>
      </c>
      <c r="D114" s="620" t="s">
        <v>988</v>
      </c>
      <c r="E114" s="620" t="s">
        <v>108</v>
      </c>
      <c r="F114" s="621" t="s">
        <v>301</v>
      </c>
      <c r="G114" s="622" t="s">
        <v>973</v>
      </c>
      <c r="H114" s="622" t="s">
        <v>41</v>
      </c>
      <c r="I114" s="622" t="s">
        <v>989</v>
      </c>
      <c r="J114" s="623">
        <v>7332</v>
      </c>
      <c r="K114" s="623">
        <f>0.7*J114</f>
        <v>5132.3999999999996</v>
      </c>
      <c r="L114" s="624">
        <f>M114</f>
        <v>2843</v>
      </c>
      <c r="M114" s="624">
        <v>2843</v>
      </c>
      <c r="N114" s="624">
        <v>2000</v>
      </c>
      <c r="O114" s="624">
        <v>2000</v>
      </c>
      <c r="P114" s="624"/>
      <c r="Q114" s="624"/>
      <c r="R114" s="607"/>
      <c r="S114" s="608"/>
      <c r="T114" s="608"/>
    </row>
    <row r="115" spans="1:20" s="706" customFormat="1" ht="66.75" customHeight="1" x14ac:dyDescent="0.25">
      <c r="A115" s="690">
        <v>18</v>
      </c>
      <c r="B115" s="619" t="s">
        <v>990</v>
      </c>
      <c r="C115" s="602" t="s">
        <v>30</v>
      </c>
      <c r="D115" s="620" t="s">
        <v>991</v>
      </c>
      <c r="E115" s="620" t="s">
        <v>108</v>
      </c>
      <c r="F115" s="621" t="s">
        <v>301</v>
      </c>
      <c r="G115" s="622" t="s">
        <v>973</v>
      </c>
      <c r="H115" s="622" t="s">
        <v>41</v>
      </c>
      <c r="I115" s="622" t="s">
        <v>992</v>
      </c>
      <c r="J115" s="623">
        <v>7233</v>
      </c>
      <c r="K115" s="623">
        <f>0.7*J115</f>
        <v>5063.0999999999995</v>
      </c>
      <c r="L115" s="624">
        <f>M115</f>
        <v>2750</v>
      </c>
      <c r="M115" s="624">
        <v>2750</v>
      </c>
      <c r="N115" s="624">
        <v>2200</v>
      </c>
      <c r="O115" s="624">
        <v>2200</v>
      </c>
      <c r="P115" s="624"/>
      <c r="Q115" s="624"/>
      <c r="R115" s="607"/>
      <c r="S115" s="608"/>
      <c r="T115" s="608"/>
    </row>
    <row r="116" spans="1:20" s="706" customFormat="1" ht="66.75" customHeight="1" x14ac:dyDescent="0.25">
      <c r="A116" s="667" t="s">
        <v>34</v>
      </c>
      <c r="B116" s="626" t="s">
        <v>252</v>
      </c>
      <c r="C116" s="627"/>
      <c r="D116" s="628"/>
      <c r="E116" s="628"/>
      <c r="F116" s="629"/>
      <c r="G116" s="595"/>
      <c r="H116" s="595"/>
      <c r="I116" s="595"/>
      <c r="J116" s="630">
        <f>SUM(J117:J125)</f>
        <v>60824</v>
      </c>
      <c r="K116" s="630">
        <f t="shared" ref="K116:Q116" si="27">SUM(K117:K125)</f>
        <v>51845.200000000012</v>
      </c>
      <c r="L116" s="630"/>
      <c r="M116" s="630"/>
      <c r="N116" s="630">
        <f t="shared" si="27"/>
        <v>21200</v>
      </c>
      <c r="O116" s="630">
        <f t="shared" si="27"/>
        <v>21198</v>
      </c>
      <c r="P116" s="630"/>
      <c r="Q116" s="630">
        <f t="shared" si="27"/>
        <v>2</v>
      </c>
      <c r="R116" s="630"/>
      <c r="S116" s="608"/>
      <c r="T116" s="608"/>
    </row>
    <row r="117" spans="1:20" s="706" customFormat="1" ht="66.75" customHeight="1" x14ac:dyDescent="0.25">
      <c r="A117" s="690">
        <v>1</v>
      </c>
      <c r="B117" s="619" t="s">
        <v>605</v>
      </c>
      <c r="C117" s="602" t="s">
        <v>30</v>
      </c>
      <c r="D117" s="603" t="s">
        <v>1339</v>
      </c>
      <c r="E117" s="620" t="s">
        <v>108</v>
      </c>
      <c r="F117" s="621" t="s">
        <v>606</v>
      </c>
      <c r="G117" s="622"/>
      <c r="H117" s="622" t="s">
        <v>41</v>
      </c>
      <c r="I117" s="622" t="s">
        <v>1202</v>
      </c>
      <c r="J117" s="623">
        <v>2689</v>
      </c>
      <c r="K117" s="623">
        <f t="shared" ref="K117:K122" si="28">J117*0.9</f>
        <v>2420.1</v>
      </c>
      <c r="L117" s="624"/>
      <c r="M117" s="624"/>
      <c r="N117" s="624">
        <v>1500</v>
      </c>
      <c r="O117" s="624">
        <v>1500</v>
      </c>
      <c r="P117" s="624"/>
      <c r="Q117" s="624"/>
      <c r="R117" s="607"/>
      <c r="S117" s="608"/>
      <c r="T117" s="608"/>
    </row>
    <row r="118" spans="1:20" s="706" customFormat="1" ht="66.75" customHeight="1" x14ac:dyDescent="0.25">
      <c r="A118" s="690">
        <v>2</v>
      </c>
      <c r="B118" s="619" t="s">
        <v>1140</v>
      </c>
      <c r="C118" s="602" t="s">
        <v>30</v>
      </c>
      <c r="D118" s="603" t="s">
        <v>1340</v>
      </c>
      <c r="E118" s="620" t="s">
        <v>108</v>
      </c>
      <c r="F118" s="621" t="s">
        <v>395</v>
      </c>
      <c r="G118" s="622"/>
      <c r="H118" s="622" t="s">
        <v>385</v>
      </c>
      <c r="I118" s="622" t="s">
        <v>1203</v>
      </c>
      <c r="J118" s="623">
        <v>2300</v>
      </c>
      <c r="K118" s="623">
        <f t="shared" si="28"/>
        <v>2070</v>
      </c>
      <c r="L118" s="624"/>
      <c r="M118" s="624"/>
      <c r="N118" s="624">
        <v>1700</v>
      </c>
      <c r="O118" s="624">
        <v>1700</v>
      </c>
      <c r="P118" s="624"/>
      <c r="Q118" s="624"/>
      <c r="R118" s="607"/>
      <c r="S118" s="608"/>
      <c r="T118" s="608"/>
    </row>
    <row r="119" spans="1:20" s="706" customFormat="1" ht="66.75" customHeight="1" x14ac:dyDescent="0.25">
      <c r="A119" s="690">
        <v>3</v>
      </c>
      <c r="B119" s="619" t="s">
        <v>1141</v>
      </c>
      <c r="C119" s="602" t="s">
        <v>30</v>
      </c>
      <c r="D119" s="603" t="s">
        <v>1341</v>
      </c>
      <c r="E119" s="620" t="s">
        <v>108</v>
      </c>
      <c r="F119" s="621" t="s">
        <v>395</v>
      </c>
      <c r="G119" s="622" t="s">
        <v>250</v>
      </c>
      <c r="H119" s="622" t="s">
        <v>385</v>
      </c>
      <c r="I119" s="622" t="s">
        <v>1142</v>
      </c>
      <c r="J119" s="623">
        <v>13964</v>
      </c>
      <c r="K119" s="623">
        <f t="shared" si="28"/>
        <v>12567.6</v>
      </c>
      <c r="L119" s="624"/>
      <c r="M119" s="624"/>
      <c r="N119" s="624">
        <v>4000</v>
      </c>
      <c r="O119" s="624">
        <v>3998</v>
      </c>
      <c r="P119" s="624"/>
      <c r="Q119" s="624">
        <v>2</v>
      </c>
      <c r="R119" s="607"/>
      <c r="S119" s="608"/>
      <c r="T119" s="608"/>
    </row>
    <row r="120" spans="1:20" s="706" customFormat="1" ht="66.75" customHeight="1" x14ac:dyDescent="0.25">
      <c r="A120" s="690">
        <v>4</v>
      </c>
      <c r="B120" s="619" t="s">
        <v>1143</v>
      </c>
      <c r="C120" s="602" t="s">
        <v>30</v>
      </c>
      <c r="D120" s="603" t="s">
        <v>1342</v>
      </c>
      <c r="E120" s="620" t="s">
        <v>108</v>
      </c>
      <c r="F120" s="621" t="s">
        <v>395</v>
      </c>
      <c r="G120" s="622" t="s">
        <v>250</v>
      </c>
      <c r="H120" s="622" t="s">
        <v>385</v>
      </c>
      <c r="I120" s="622" t="s">
        <v>1144</v>
      </c>
      <c r="J120" s="623">
        <v>5800</v>
      </c>
      <c r="K120" s="623">
        <f t="shared" si="28"/>
        <v>5220</v>
      </c>
      <c r="L120" s="624"/>
      <c r="M120" s="624"/>
      <c r="N120" s="624">
        <v>2500</v>
      </c>
      <c r="O120" s="624">
        <v>2500</v>
      </c>
      <c r="P120" s="624"/>
      <c r="Q120" s="624"/>
      <c r="R120" s="607"/>
      <c r="S120" s="608"/>
      <c r="T120" s="608"/>
    </row>
    <row r="121" spans="1:20" s="706" customFormat="1" ht="66.75" customHeight="1" x14ac:dyDescent="0.25">
      <c r="A121" s="690">
        <v>5</v>
      </c>
      <c r="B121" s="619" t="s">
        <v>1145</v>
      </c>
      <c r="C121" s="602" t="s">
        <v>30</v>
      </c>
      <c r="D121" s="603" t="s">
        <v>1343</v>
      </c>
      <c r="E121" s="620" t="s">
        <v>108</v>
      </c>
      <c r="F121" s="621" t="s">
        <v>395</v>
      </c>
      <c r="G121" s="622" t="s">
        <v>250</v>
      </c>
      <c r="H121" s="622" t="s">
        <v>385</v>
      </c>
      <c r="I121" s="622" t="s">
        <v>1146</v>
      </c>
      <c r="J121" s="623">
        <v>8231</v>
      </c>
      <c r="K121" s="623">
        <f t="shared" si="28"/>
        <v>7407.9000000000005</v>
      </c>
      <c r="L121" s="624"/>
      <c r="M121" s="624"/>
      <c r="N121" s="624">
        <v>2500</v>
      </c>
      <c r="O121" s="624">
        <v>2500</v>
      </c>
      <c r="P121" s="624"/>
      <c r="Q121" s="624"/>
      <c r="R121" s="607"/>
      <c r="S121" s="608"/>
      <c r="T121" s="608"/>
    </row>
    <row r="122" spans="1:20" s="706" customFormat="1" ht="66.75" customHeight="1" x14ac:dyDescent="0.25">
      <c r="A122" s="690">
        <v>6</v>
      </c>
      <c r="B122" s="619" t="s">
        <v>1147</v>
      </c>
      <c r="C122" s="602" t="s">
        <v>30</v>
      </c>
      <c r="D122" s="603" t="s">
        <v>1344</v>
      </c>
      <c r="E122" s="620" t="s">
        <v>108</v>
      </c>
      <c r="F122" s="621" t="s">
        <v>395</v>
      </c>
      <c r="G122" s="622" t="s">
        <v>250</v>
      </c>
      <c r="H122" s="622" t="s">
        <v>385</v>
      </c>
      <c r="I122" s="622" t="s">
        <v>1148</v>
      </c>
      <c r="J122" s="623">
        <v>5930</v>
      </c>
      <c r="K122" s="623">
        <f t="shared" si="28"/>
        <v>5337</v>
      </c>
      <c r="L122" s="624"/>
      <c r="M122" s="624"/>
      <c r="N122" s="624">
        <v>2500</v>
      </c>
      <c r="O122" s="624">
        <v>2500</v>
      </c>
      <c r="P122" s="624"/>
      <c r="Q122" s="624"/>
      <c r="R122" s="607"/>
      <c r="S122" s="608"/>
      <c r="T122" s="608"/>
    </row>
    <row r="123" spans="1:20" s="706" customFormat="1" ht="66.75" customHeight="1" x14ac:dyDescent="0.25">
      <c r="A123" s="690">
        <v>7</v>
      </c>
      <c r="B123" s="619" t="s">
        <v>1149</v>
      </c>
      <c r="C123" s="602" t="s">
        <v>30</v>
      </c>
      <c r="D123" s="603" t="s">
        <v>1345</v>
      </c>
      <c r="E123" s="620" t="s">
        <v>108</v>
      </c>
      <c r="F123" s="621" t="s">
        <v>395</v>
      </c>
      <c r="G123" s="622" t="s">
        <v>880</v>
      </c>
      <c r="H123" s="622" t="s">
        <v>385</v>
      </c>
      <c r="I123" s="622" t="s">
        <v>1150</v>
      </c>
      <c r="J123" s="623">
        <v>7054</v>
      </c>
      <c r="K123" s="623">
        <f>J123*0.7</f>
        <v>4937.7999999999993</v>
      </c>
      <c r="L123" s="624"/>
      <c r="M123" s="624"/>
      <c r="N123" s="624">
        <v>2000</v>
      </c>
      <c r="O123" s="624">
        <v>2000</v>
      </c>
      <c r="P123" s="624"/>
      <c r="Q123" s="624"/>
      <c r="R123" s="607"/>
      <c r="S123" s="608"/>
      <c r="T123" s="608"/>
    </row>
    <row r="124" spans="1:20" s="706" customFormat="1" ht="66.75" customHeight="1" x14ac:dyDescent="0.25">
      <c r="A124" s="690">
        <v>8</v>
      </c>
      <c r="B124" s="619" t="s">
        <v>1151</v>
      </c>
      <c r="C124" s="602" t="s">
        <v>30</v>
      </c>
      <c r="D124" s="603" t="s">
        <v>1346</v>
      </c>
      <c r="E124" s="620" t="s">
        <v>108</v>
      </c>
      <c r="F124" s="621" t="s">
        <v>395</v>
      </c>
      <c r="G124" s="622"/>
      <c r="H124" s="622" t="s">
        <v>385</v>
      </c>
      <c r="I124" s="622" t="s">
        <v>1152</v>
      </c>
      <c r="J124" s="623">
        <v>5100</v>
      </c>
      <c r="K124" s="623">
        <f>J124*0.8</f>
        <v>4080</v>
      </c>
      <c r="L124" s="624"/>
      <c r="M124" s="624"/>
      <c r="N124" s="624">
        <v>2000</v>
      </c>
      <c r="O124" s="624">
        <v>2000</v>
      </c>
      <c r="P124" s="624"/>
      <c r="Q124" s="624"/>
      <c r="R124" s="607"/>
      <c r="S124" s="608"/>
      <c r="T124" s="608"/>
    </row>
    <row r="125" spans="1:20" s="706" customFormat="1" ht="66.75" customHeight="1" x14ac:dyDescent="0.25">
      <c r="A125" s="690">
        <v>9</v>
      </c>
      <c r="B125" s="619" t="s">
        <v>1153</v>
      </c>
      <c r="C125" s="602" t="s">
        <v>30</v>
      </c>
      <c r="D125" s="603" t="s">
        <v>1347</v>
      </c>
      <c r="E125" s="620" t="s">
        <v>108</v>
      </c>
      <c r="F125" s="621" t="s">
        <v>395</v>
      </c>
      <c r="G125" s="622"/>
      <c r="H125" s="622" t="s">
        <v>385</v>
      </c>
      <c r="I125" s="622" t="s">
        <v>1154</v>
      </c>
      <c r="J125" s="623">
        <v>9756</v>
      </c>
      <c r="K125" s="623">
        <f>J125*0.8</f>
        <v>7804.8</v>
      </c>
      <c r="L125" s="624"/>
      <c r="M125" s="624"/>
      <c r="N125" s="624">
        <v>2500</v>
      </c>
      <c r="O125" s="624">
        <v>2500</v>
      </c>
      <c r="P125" s="624"/>
      <c r="Q125" s="624"/>
      <c r="R125" s="607"/>
      <c r="S125" s="608"/>
      <c r="T125" s="608"/>
    </row>
    <row r="126" spans="1:20" s="706" customFormat="1" ht="66.75" customHeight="1" x14ac:dyDescent="0.25">
      <c r="A126" s="707" t="s">
        <v>43</v>
      </c>
      <c r="B126" s="708" t="s">
        <v>256</v>
      </c>
      <c r="C126" s="709"/>
      <c r="D126" s="710"/>
      <c r="E126" s="710"/>
      <c r="F126" s="711"/>
      <c r="G126" s="712"/>
      <c r="H126" s="585"/>
      <c r="I126" s="712"/>
      <c r="J126" s="713">
        <f>J127+J129</f>
        <v>25005</v>
      </c>
      <c r="K126" s="713">
        <f t="shared" ref="K126:Q126" si="29">K127+K129</f>
        <v>22504.3</v>
      </c>
      <c r="L126" s="713">
        <f t="shared" si="29"/>
        <v>4445</v>
      </c>
      <c r="M126" s="713">
        <f t="shared" si="29"/>
        <v>4445</v>
      </c>
      <c r="N126" s="713">
        <f t="shared" si="29"/>
        <v>12070</v>
      </c>
      <c r="O126" s="713">
        <f t="shared" si="29"/>
        <v>12662</v>
      </c>
      <c r="P126" s="713">
        <f t="shared" si="29"/>
        <v>865</v>
      </c>
      <c r="Q126" s="713">
        <f t="shared" si="29"/>
        <v>273</v>
      </c>
      <c r="R126" s="607"/>
      <c r="S126" s="608"/>
      <c r="T126" s="608"/>
    </row>
    <row r="127" spans="1:20" s="706" customFormat="1" ht="66.75" customHeight="1" x14ac:dyDescent="0.25">
      <c r="A127" s="696" t="s">
        <v>17</v>
      </c>
      <c r="B127" s="626" t="s">
        <v>518</v>
      </c>
      <c r="C127" s="627"/>
      <c r="D127" s="628"/>
      <c r="E127" s="628"/>
      <c r="F127" s="629"/>
      <c r="G127" s="595"/>
      <c r="H127" s="595"/>
      <c r="I127" s="595"/>
      <c r="J127" s="630">
        <f>J128</f>
        <v>8235</v>
      </c>
      <c r="K127" s="630">
        <f t="shared" ref="K127:O127" si="30">K128</f>
        <v>7411.5</v>
      </c>
      <c r="L127" s="630">
        <f t="shared" si="30"/>
        <v>4445</v>
      </c>
      <c r="M127" s="630">
        <f t="shared" si="30"/>
        <v>4445</v>
      </c>
      <c r="N127" s="630">
        <f t="shared" si="30"/>
        <v>2150</v>
      </c>
      <c r="O127" s="630">
        <f t="shared" si="30"/>
        <v>2150</v>
      </c>
      <c r="P127" s="630"/>
      <c r="Q127" s="630"/>
      <c r="R127" s="714"/>
      <c r="S127" s="608"/>
      <c r="T127" s="608"/>
    </row>
    <row r="128" spans="1:20" s="706" customFormat="1" ht="66.75" customHeight="1" x14ac:dyDescent="0.25">
      <c r="A128" s="690">
        <v>1</v>
      </c>
      <c r="B128" s="619" t="s">
        <v>993</v>
      </c>
      <c r="C128" s="602" t="s">
        <v>30</v>
      </c>
      <c r="D128" s="620" t="s">
        <v>994</v>
      </c>
      <c r="E128" s="620" t="s">
        <v>102</v>
      </c>
      <c r="F128" s="621" t="s">
        <v>995</v>
      </c>
      <c r="G128" s="622" t="s">
        <v>250</v>
      </c>
      <c r="H128" s="622" t="s">
        <v>41</v>
      </c>
      <c r="I128" s="622" t="s">
        <v>996</v>
      </c>
      <c r="J128" s="623">
        <v>8235</v>
      </c>
      <c r="K128" s="623">
        <f>0.9*J128</f>
        <v>7411.5</v>
      </c>
      <c r="L128" s="624">
        <f>M128</f>
        <v>4445</v>
      </c>
      <c r="M128" s="624">
        <v>4445</v>
      </c>
      <c r="N128" s="624">
        <v>2150</v>
      </c>
      <c r="O128" s="624">
        <v>2150</v>
      </c>
      <c r="P128" s="624"/>
      <c r="Q128" s="624"/>
      <c r="R128" s="607"/>
      <c r="S128" s="608"/>
      <c r="T128" s="608"/>
    </row>
    <row r="129" spans="1:20" s="706" customFormat="1" ht="66.75" customHeight="1" x14ac:dyDescent="0.25">
      <c r="A129" s="667" t="s">
        <v>34</v>
      </c>
      <c r="B129" s="626" t="s">
        <v>252</v>
      </c>
      <c r="C129" s="627"/>
      <c r="D129" s="628"/>
      <c r="E129" s="628"/>
      <c r="F129" s="629"/>
      <c r="G129" s="595"/>
      <c r="H129" s="595"/>
      <c r="I129" s="595"/>
      <c r="J129" s="630">
        <f>SUM(J130:J136)</f>
        <v>16770</v>
      </c>
      <c r="K129" s="630">
        <f t="shared" ref="K129:Q129" si="31">SUM(K130:K136)</f>
        <v>15092.8</v>
      </c>
      <c r="L129" s="630"/>
      <c r="M129" s="630"/>
      <c r="N129" s="630">
        <f t="shared" si="31"/>
        <v>9920</v>
      </c>
      <c r="O129" s="630">
        <f t="shared" si="31"/>
        <v>10512</v>
      </c>
      <c r="P129" s="630">
        <f t="shared" si="31"/>
        <v>865</v>
      </c>
      <c r="Q129" s="630">
        <f t="shared" si="31"/>
        <v>273</v>
      </c>
      <c r="R129" s="607"/>
      <c r="S129" s="608"/>
      <c r="T129" s="608"/>
    </row>
    <row r="130" spans="1:20" s="706" customFormat="1" ht="66.75" customHeight="1" x14ac:dyDescent="0.25">
      <c r="A130" s="690">
        <v>1</v>
      </c>
      <c r="B130" s="619" t="s">
        <v>607</v>
      </c>
      <c r="C130" s="602" t="s">
        <v>30</v>
      </c>
      <c r="D130" s="620">
        <v>7881424</v>
      </c>
      <c r="E130" s="620" t="s">
        <v>102</v>
      </c>
      <c r="F130" s="621" t="s">
        <v>608</v>
      </c>
      <c r="G130" s="622"/>
      <c r="H130" s="622" t="s">
        <v>41</v>
      </c>
      <c r="I130" s="622" t="s">
        <v>1155</v>
      </c>
      <c r="J130" s="623">
        <v>5040</v>
      </c>
      <c r="K130" s="623">
        <f>J130*0.9</f>
        <v>4536</v>
      </c>
      <c r="L130" s="624"/>
      <c r="M130" s="624"/>
      <c r="N130" s="624">
        <v>2550</v>
      </c>
      <c r="O130" s="624">
        <v>2550</v>
      </c>
      <c r="P130" s="624"/>
      <c r="Q130" s="624"/>
      <c r="R130" s="607"/>
      <c r="S130" s="608"/>
      <c r="T130" s="608"/>
    </row>
    <row r="131" spans="1:20" s="706" customFormat="1" ht="128.25" customHeight="1" x14ac:dyDescent="0.25">
      <c r="A131" s="690">
        <v>2</v>
      </c>
      <c r="B131" s="619" t="s">
        <v>609</v>
      </c>
      <c r="C131" s="602" t="s">
        <v>30</v>
      </c>
      <c r="D131" s="620">
        <v>7881423</v>
      </c>
      <c r="E131" s="620" t="s">
        <v>102</v>
      </c>
      <c r="F131" s="621" t="s">
        <v>610</v>
      </c>
      <c r="G131" s="622"/>
      <c r="H131" s="622" t="s">
        <v>41</v>
      </c>
      <c r="I131" s="622" t="s">
        <v>1156</v>
      </c>
      <c r="J131" s="623">
        <v>2800</v>
      </c>
      <c r="K131" s="623">
        <f t="shared" ref="K131:K136" si="32">J131*0.9</f>
        <v>2520</v>
      </c>
      <c r="L131" s="624"/>
      <c r="M131" s="624"/>
      <c r="N131" s="624">
        <v>1500</v>
      </c>
      <c r="O131" s="624">
        <v>2365</v>
      </c>
      <c r="P131" s="624">
        <v>865</v>
      </c>
      <c r="Q131" s="624"/>
      <c r="R131" s="607"/>
      <c r="S131" s="608"/>
      <c r="T131" s="608"/>
    </row>
    <row r="132" spans="1:20" s="706" customFormat="1" ht="73.5" customHeight="1" x14ac:dyDescent="0.25">
      <c r="A132" s="690">
        <v>3</v>
      </c>
      <c r="B132" s="619" t="s">
        <v>611</v>
      </c>
      <c r="C132" s="602" t="s">
        <v>30</v>
      </c>
      <c r="D132" s="603" t="s">
        <v>1348</v>
      </c>
      <c r="E132" s="620" t="s">
        <v>102</v>
      </c>
      <c r="F132" s="621" t="s">
        <v>608</v>
      </c>
      <c r="G132" s="622"/>
      <c r="H132" s="622" t="s">
        <v>41</v>
      </c>
      <c r="I132" s="622" t="s">
        <v>1157</v>
      </c>
      <c r="J132" s="623">
        <v>2706</v>
      </c>
      <c r="K132" s="623">
        <f t="shared" si="32"/>
        <v>2435.4</v>
      </c>
      <c r="L132" s="624"/>
      <c r="M132" s="624"/>
      <c r="N132" s="624">
        <v>1500</v>
      </c>
      <c r="O132" s="624">
        <v>1500</v>
      </c>
      <c r="P132" s="624"/>
      <c r="Q132" s="624"/>
      <c r="R132" s="607"/>
      <c r="S132" s="608"/>
      <c r="T132" s="608"/>
    </row>
    <row r="133" spans="1:20" s="706" customFormat="1" ht="66.75" customHeight="1" x14ac:dyDescent="0.25">
      <c r="A133" s="690">
        <v>4</v>
      </c>
      <c r="B133" s="619" t="s">
        <v>612</v>
      </c>
      <c r="C133" s="602" t="s">
        <v>30</v>
      </c>
      <c r="D133" s="603" t="s">
        <v>1349</v>
      </c>
      <c r="E133" s="620" t="s">
        <v>102</v>
      </c>
      <c r="F133" s="621" t="s">
        <v>613</v>
      </c>
      <c r="G133" s="622"/>
      <c r="H133" s="622" t="s">
        <v>41</v>
      </c>
      <c r="I133" s="622" t="s">
        <v>1158</v>
      </c>
      <c r="J133" s="623">
        <v>3000</v>
      </c>
      <c r="K133" s="623">
        <f t="shared" si="32"/>
        <v>2700</v>
      </c>
      <c r="L133" s="624"/>
      <c r="M133" s="624"/>
      <c r="N133" s="624">
        <v>1500</v>
      </c>
      <c r="O133" s="624">
        <v>1500</v>
      </c>
      <c r="P133" s="624"/>
      <c r="Q133" s="624"/>
      <c r="R133" s="607"/>
      <c r="S133" s="608"/>
      <c r="T133" s="608"/>
    </row>
    <row r="134" spans="1:20" s="706" customFormat="1" ht="106.5" customHeight="1" x14ac:dyDescent="0.25">
      <c r="A134" s="690">
        <v>5</v>
      </c>
      <c r="B134" s="619" t="s">
        <v>614</v>
      </c>
      <c r="C134" s="602" t="s">
        <v>30</v>
      </c>
      <c r="D134" s="603" t="s">
        <v>1350</v>
      </c>
      <c r="E134" s="620" t="s">
        <v>102</v>
      </c>
      <c r="F134" s="621" t="s">
        <v>615</v>
      </c>
      <c r="G134" s="622"/>
      <c r="H134" s="622" t="s">
        <v>41</v>
      </c>
      <c r="I134" s="622" t="s">
        <v>1159</v>
      </c>
      <c r="J134" s="623">
        <v>778</v>
      </c>
      <c r="K134" s="623">
        <v>700</v>
      </c>
      <c r="L134" s="624"/>
      <c r="M134" s="624"/>
      <c r="N134" s="624">
        <v>700</v>
      </c>
      <c r="O134" s="624">
        <v>617</v>
      </c>
      <c r="P134" s="624"/>
      <c r="Q134" s="624">
        <v>83</v>
      </c>
      <c r="R134" s="607"/>
      <c r="S134" s="608"/>
      <c r="T134" s="608"/>
    </row>
    <row r="135" spans="1:20" s="706" customFormat="1" ht="99.75" customHeight="1" x14ac:dyDescent="0.25">
      <c r="A135" s="690">
        <v>6</v>
      </c>
      <c r="B135" s="619" t="s">
        <v>616</v>
      </c>
      <c r="C135" s="602" t="s">
        <v>30</v>
      </c>
      <c r="D135" s="620">
        <v>7881419</v>
      </c>
      <c r="E135" s="620" t="s">
        <v>102</v>
      </c>
      <c r="F135" s="621" t="s">
        <v>617</v>
      </c>
      <c r="G135" s="622"/>
      <c r="H135" s="622" t="s">
        <v>41</v>
      </c>
      <c r="I135" s="622" t="s">
        <v>1160</v>
      </c>
      <c r="J135" s="623">
        <v>1946</v>
      </c>
      <c r="K135" s="623">
        <f t="shared" si="32"/>
        <v>1751.4</v>
      </c>
      <c r="L135" s="624"/>
      <c r="M135" s="624"/>
      <c r="N135" s="624">
        <v>1720</v>
      </c>
      <c r="O135" s="624">
        <v>1549</v>
      </c>
      <c r="P135" s="624"/>
      <c r="Q135" s="624">
        <v>171</v>
      </c>
      <c r="R135" s="607"/>
      <c r="S135" s="608"/>
      <c r="T135" s="608"/>
    </row>
    <row r="136" spans="1:20" s="706" customFormat="1" ht="159" customHeight="1" x14ac:dyDescent="0.25">
      <c r="A136" s="690">
        <v>7</v>
      </c>
      <c r="B136" s="619" t="s">
        <v>618</v>
      </c>
      <c r="C136" s="602" t="s">
        <v>30</v>
      </c>
      <c r="D136" s="620" t="s">
        <v>1351</v>
      </c>
      <c r="E136" s="620" t="s">
        <v>102</v>
      </c>
      <c r="F136" s="621" t="s">
        <v>619</v>
      </c>
      <c r="G136" s="622"/>
      <c r="H136" s="622" t="s">
        <v>41</v>
      </c>
      <c r="I136" s="622" t="s">
        <v>1161</v>
      </c>
      <c r="J136" s="623">
        <v>500</v>
      </c>
      <c r="K136" s="623">
        <f t="shared" si="32"/>
        <v>450</v>
      </c>
      <c r="L136" s="624"/>
      <c r="M136" s="624"/>
      <c r="N136" s="624">
        <v>450</v>
      </c>
      <c r="O136" s="624">
        <v>431</v>
      </c>
      <c r="P136" s="624"/>
      <c r="Q136" s="624">
        <v>19</v>
      </c>
      <c r="R136" s="607"/>
      <c r="S136" s="608"/>
      <c r="T136" s="608"/>
    </row>
    <row r="137" spans="1:20" s="719" customFormat="1" ht="70.5" customHeight="1" x14ac:dyDescent="0.25">
      <c r="A137" s="668" t="s">
        <v>44</v>
      </c>
      <c r="B137" s="715" t="s">
        <v>1352</v>
      </c>
      <c r="C137" s="715"/>
      <c r="D137" s="580"/>
      <c r="E137" s="586"/>
      <c r="F137" s="716"/>
      <c r="G137" s="717"/>
      <c r="H137" s="718"/>
      <c r="I137" s="717"/>
      <c r="J137" s="702">
        <f>J138+J149</f>
        <v>94999</v>
      </c>
      <c r="K137" s="702">
        <f t="shared" ref="K137:Q137" si="33">K138+K149</f>
        <v>74044.400000000009</v>
      </c>
      <c r="L137" s="702">
        <f t="shared" si="33"/>
        <v>50747</v>
      </c>
      <c r="M137" s="702">
        <f t="shared" si="33"/>
        <v>43257</v>
      </c>
      <c r="N137" s="702">
        <f t="shared" si="33"/>
        <v>19747</v>
      </c>
      <c r="O137" s="702">
        <f t="shared" si="33"/>
        <v>19205</v>
      </c>
      <c r="P137" s="702"/>
      <c r="Q137" s="702">
        <f t="shared" si="33"/>
        <v>542</v>
      </c>
      <c r="R137" s="607"/>
      <c r="S137" s="608"/>
      <c r="T137" s="608"/>
    </row>
    <row r="138" spans="1:20" s="719" customFormat="1" ht="59.25" customHeight="1" x14ac:dyDescent="0.25">
      <c r="A138" s="668" t="s">
        <v>17</v>
      </c>
      <c r="B138" s="715" t="s">
        <v>997</v>
      </c>
      <c r="C138" s="715"/>
      <c r="D138" s="580"/>
      <c r="E138" s="586"/>
      <c r="F138" s="716"/>
      <c r="G138" s="717"/>
      <c r="H138" s="718"/>
      <c r="I138" s="717"/>
      <c r="J138" s="702">
        <f>J139+J143+J146</f>
        <v>10647</v>
      </c>
      <c r="K138" s="702">
        <f t="shared" ref="K138:Q138" si="34">K139+K143+K146</f>
        <v>10647</v>
      </c>
      <c r="L138" s="702">
        <f t="shared" si="34"/>
        <v>5835</v>
      </c>
      <c r="M138" s="702">
        <f t="shared" si="34"/>
        <v>5326</v>
      </c>
      <c r="N138" s="702">
        <f t="shared" si="34"/>
        <v>4640</v>
      </c>
      <c r="O138" s="702">
        <f t="shared" si="34"/>
        <v>4587</v>
      </c>
      <c r="P138" s="702"/>
      <c r="Q138" s="702">
        <f t="shared" si="34"/>
        <v>53</v>
      </c>
      <c r="R138" s="607"/>
      <c r="S138" s="608"/>
      <c r="T138" s="608"/>
    </row>
    <row r="139" spans="1:20" s="725" customFormat="1" ht="49.5" customHeight="1" x14ac:dyDescent="0.25">
      <c r="A139" s="720" t="s">
        <v>620</v>
      </c>
      <c r="B139" s="721" t="s">
        <v>262</v>
      </c>
      <c r="C139" s="721"/>
      <c r="D139" s="722"/>
      <c r="E139" s="720"/>
      <c r="F139" s="723"/>
      <c r="G139" s="720"/>
      <c r="H139" s="585"/>
      <c r="I139" s="720"/>
      <c r="J139" s="724">
        <f>J140</f>
        <v>3462</v>
      </c>
      <c r="K139" s="724">
        <f t="shared" ref="K139:Q139" si="35">K140</f>
        <v>3462</v>
      </c>
      <c r="L139" s="724">
        <f t="shared" si="35"/>
        <v>1486</v>
      </c>
      <c r="M139" s="724">
        <f t="shared" si="35"/>
        <v>1486</v>
      </c>
      <c r="N139" s="724">
        <f t="shared" si="35"/>
        <v>1940</v>
      </c>
      <c r="O139" s="724">
        <f t="shared" si="35"/>
        <v>1887</v>
      </c>
      <c r="P139" s="724"/>
      <c r="Q139" s="724">
        <f t="shared" si="35"/>
        <v>53</v>
      </c>
      <c r="R139" s="607"/>
      <c r="S139" s="608"/>
      <c r="T139" s="608"/>
    </row>
    <row r="140" spans="1:20" s="732" customFormat="1" ht="49.5" customHeight="1" x14ac:dyDescent="0.25">
      <c r="A140" s="726"/>
      <c r="B140" s="727" t="s">
        <v>518</v>
      </c>
      <c r="C140" s="727"/>
      <c r="D140" s="728"/>
      <c r="E140" s="729"/>
      <c r="F140" s="730"/>
      <c r="G140" s="729"/>
      <c r="H140" s="567"/>
      <c r="I140" s="729"/>
      <c r="J140" s="731">
        <f t="shared" ref="J140:M140" si="36">SUM(J141:J142)</f>
        <v>3462</v>
      </c>
      <c r="K140" s="731">
        <f t="shared" si="36"/>
        <v>3462</v>
      </c>
      <c r="L140" s="731">
        <f t="shared" si="36"/>
        <v>1486</v>
      </c>
      <c r="M140" s="731">
        <f t="shared" si="36"/>
        <v>1486</v>
      </c>
      <c r="N140" s="731">
        <f t="shared" ref="N140:Q140" si="37">SUM(N141:N142)</f>
        <v>1940</v>
      </c>
      <c r="O140" s="731">
        <f t="shared" si="37"/>
        <v>1887</v>
      </c>
      <c r="P140" s="731"/>
      <c r="Q140" s="731">
        <f t="shared" si="37"/>
        <v>53</v>
      </c>
      <c r="R140" s="607"/>
      <c r="S140" s="608"/>
      <c r="T140" s="608"/>
    </row>
    <row r="141" spans="1:20" s="734" customFormat="1" ht="102" customHeight="1" x14ac:dyDescent="0.25">
      <c r="A141" s="692">
        <v>1</v>
      </c>
      <c r="B141" s="733" t="s">
        <v>621</v>
      </c>
      <c r="C141" s="602" t="s">
        <v>30</v>
      </c>
      <c r="D141" s="678">
        <v>7834992</v>
      </c>
      <c r="E141" s="611" t="s">
        <v>622</v>
      </c>
      <c r="F141" s="611" t="s">
        <v>535</v>
      </c>
      <c r="G141" s="617" t="s">
        <v>304</v>
      </c>
      <c r="H141" s="622" t="s">
        <v>254</v>
      </c>
      <c r="I141" s="617" t="s">
        <v>623</v>
      </c>
      <c r="J141" s="662">
        <v>1887</v>
      </c>
      <c r="K141" s="606">
        <f t="shared" ref="K141" si="38">J141</f>
        <v>1887</v>
      </c>
      <c r="L141" s="606">
        <f>M141</f>
        <v>756</v>
      </c>
      <c r="M141" s="606">
        <v>756</v>
      </c>
      <c r="N141" s="606">
        <v>1100</v>
      </c>
      <c r="O141" s="606">
        <v>1047</v>
      </c>
      <c r="P141" s="606"/>
      <c r="Q141" s="606">
        <v>53</v>
      </c>
      <c r="R141" s="607"/>
      <c r="S141" s="608"/>
      <c r="T141" s="608"/>
    </row>
    <row r="142" spans="1:20" s="734" customFormat="1" ht="63.75" customHeight="1" x14ac:dyDescent="0.25">
      <c r="A142" s="692">
        <v>2</v>
      </c>
      <c r="B142" s="733" t="s">
        <v>1162</v>
      </c>
      <c r="C142" s="602" t="s">
        <v>30</v>
      </c>
      <c r="D142" s="842" t="s">
        <v>1362</v>
      </c>
      <c r="E142" s="611" t="s">
        <v>1163</v>
      </c>
      <c r="F142" s="611" t="s">
        <v>1164</v>
      </c>
      <c r="G142" s="617" t="s">
        <v>304</v>
      </c>
      <c r="H142" s="617" t="s">
        <v>254</v>
      </c>
      <c r="I142" s="617" t="s">
        <v>1165</v>
      </c>
      <c r="J142" s="662">
        <v>1575</v>
      </c>
      <c r="K142" s="606">
        <v>1575</v>
      </c>
      <c r="L142" s="606">
        <v>730</v>
      </c>
      <c r="M142" s="606">
        <v>730</v>
      </c>
      <c r="N142" s="606">
        <v>840</v>
      </c>
      <c r="O142" s="606">
        <v>840</v>
      </c>
      <c r="P142" s="606"/>
      <c r="Q142" s="606"/>
      <c r="R142" s="618"/>
      <c r="S142" s="608"/>
      <c r="T142" s="608"/>
    </row>
    <row r="143" spans="1:20" s="725" customFormat="1" ht="44.25" customHeight="1" x14ac:dyDescent="0.25">
      <c r="A143" s="720" t="s">
        <v>624</v>
      </c>
      <c r="B143" s="735" t="s">
        <v>251</v>
      </c>
      <c r="C143" s="735"/>
      <c r="D143" s="736"/>
      <c r="E143" s="723"/>
      <c r="F143" s="723"/>
      <c r="G143" s="720"/>
      <c r="H143" s="585"/>
      <c r="I143" s="720"/>
      <c r="J143" s="737">
        <f>J144</f>
        <v>4941</v>
      </c>
      <c r="K143" s="737">
        <f t="shared" ref="K143:O144" si="39">K144</f>
        <v>4941</v>
      </c>
      <c r="L143" s="737">
        <f t="shared" si="39"/>
        <v>3849</v>
      </c>
      <c r="M143" s="737">
        <f t="shared" si="39"/>
        <v>3340</v>
      </c>
      <c r="N143" s="737">
        <f t="shared" si="39"/>
        <v>1000</v>
      </c>
      <c r="O143" s="737">
        <f t="shared" si="39"/>
        <v>1000</v>
      </c>
      <c r="P143" s="737"/>
      <c r="Q143" s="737"/>
      <c r="R143" s="607"/>
      <c r="S143" s="608"/>
      <c r="T143" s="608"/>
    </row>
    <row r="144" spans="1:20" s="741" customFormat="1" ht="44.25" customHeight="1" x14ac:dyDescent="0.25">
      <c r="A144" s="729"/>
      <c r="B144" s="738" t="s">
        <v>518</v>
      </c>
      <c r="C144" s="738"/>
      <c r="D144" s="739"/>
      <c r="E144" s="730"/>
      <c r="F144" s="730"/>
      <c r="G144" s="729"/>
      <c r="H144" s="567"/>
      <c r="I144" s="729"/>
      <c r="J144" s="740">
        <f>J145</f>
        <v>4941</v>
      </c>
      <c r="K144" s="740">
        <f t="shared" si="39"/>
        <v>4941</v>
      </c>
      <c r="L144" s="740">
        <f t="shared" si="39"/>
        <v>3849</v>
      </c>
      <c r="M144" s="740">
        <f t="shared" si="39"/>
        <v>3340</v>
      </c>
      <c r="N144" s="740">
        <f t="shared" si="39"/>
        <v>1000</v>
      </c>
      <c r="O144" s="740">
        <f t="shared" si="39"/>
        <v>1000</v>
      </c>
      <c r="P144" s="740"/>
      <c r="Q144" s="740"/>
      <c r="R144" s="607"/>
      <c r="S144" s="608"/>
      <c r="T144" s="608"/>
    </row>
    <row r="145" spans="1:20" s="734" customFormat="1" ht="66.75" customHeight="1" x14ac:dyDescent="0.25">
      <c r="A145" s="692">
        <v>1</v>
      </c>
      <c r="B145" s="742" t="s">
        <v>625</v>
      </c>
      <c r="C145" s="602" t="s">
        <v>30</v>
      </c>
      <c r="D145" s="678">
        <v>7834746</v>
      </c>
      <c r="E145" s="611" t="s">
        <v>626</v>
      </c>
      <c r="F145" s="611" t="s">
        <v>627</v>
      </c>
      <c r="G145" s="617" t="s">
        <v>304</v>
      </c>
      <c r="H145" s="622" t="s">
        <v>254</v>
      </c>
      <c r="I145" s="617" t="s">
        <v>628</v>
      </c>
      <c r="J145" s="662">
        <v>4941</v>
      </c>
      <c r="K145" s="662">
        <f>J145</f>
        <v>4941</v>
      </c>
      <c r="L145" s="662">
        <v>3849</v>
      </c>
      <c r="M145" s="662">
        <v>3340</v>
      </c>
      <c r="N145" s="606">
        <v>1000</v>
      </c>
      <c r="O145" s="606">
        <v>1000</v>
      </c>
      <c r="P145" s="606"/>
      <c r="Q145" s="606"/>
      <c r="R145" s="607"/>
      <c r="S145" s="608"/>
      <c r="T145" s="608"/>
    </row>
    <row r="146" spans="1:20" s="734" customFormat="1" ht="48" customHeight="1" x14ac:dyDescent="0.25">
      <c r="A146" s="743" t="s">
        <v>719</v>
      </c>
      <c r="B146" s="744" t="s">
        <v>256</v>
      </c>
      <c r="C146" s="744"/>
      <c r="D146" s="745"/>
      <c r="E146" s="611"/>
      <c r="F146" s="611"/>
      <c r="G146" s="617"/>
      <c r="H146" s="622"/>
      <c r="I146" s="617"/>
      <c r="J146" s="746">
        <f>J147</f>
        <v>2244</v>
      </c>
      <c r="K146" s="746">
        <f t="shared" ref="K146:O147" si="40">K147</f>
        <v>2244</v>
      </c>
      <c r="L146" s="746">
        <f t="shared" si="40"/>
        <v>500</v>
      </c>
      <c r="M146" s="746">
        <f t="shared" si="40"/>
        <v>500</v>
      </c>
      <c r="N146" s="746">
        <f t="shared" si="40"/>
        <v>1700</v>
      </c>
      <c r="O146" s="746">
        <f t="shared" si="40"/>
        <v>1700</v>
      </c>
      <c r="P146" s="746"/>
      <c r="Q146" s="746"/>
      <c r="R146" s="607"/>
      <c r="S146" s="608"/>
      <c r="T146" s="608"/>
    </row>
    <row r="147" spans="1:20" s="734" customFormat="1" ht="48" customHeight="1" x14ac:dyDescent="0.25">
      <c r="A147" s="743"/>
      <c r="B147" s="738" t="s">
        <v>518</v>
      </c>
      <c r="C147" s="738"/>
      <c r="D147" s="745"/>
      <c r="E147" s="611"/>
      <c r="F147" s="611"/>
      <c r="G147" s="617"/>
      <c r="H147" s="622"/>
      <c r="I147" s="617"/>
      <c r="J147" s="740">
        <f>J148</f>
        <v>2244</v>
      </c>
      <c r="K147" s="740">
        <f t="shared" si="40"/>
        <v>2244</v>
      </c>
      <c r="L147" s="740">
        <f t="shared" si="40"/>
        <v>500</v>
      </c>
      <c r="M147" s="740">
        <f t="shared" si="40"/>
        <v>500</v>
      </c>
      <c r="N147" s="740">
        <f t="shared" si="40"/>
        <v>1700</v>
      </c>
      <c r="O147" s="740">
        <f t="shared" si="40"/>
        <v>1700</v>
      </c>
      <c r="P147" s="740"/>
      <c r="Q147" s="740"/>
      <c r="R147" s="607"/>
      <c r="S147" s="608"/>
      <c r="T147" s="608"/>
    </row>
    <row r="148" spans="1:20" s="734" customFormat="1" ht="66.75" customHeight="1" x14ac:dyDescent="0.25">
      <c r="A148" s="692">
        <v>1</v>
      </c>
      <c r="B148" s="742" t="s">
        <v>720</v>
      </c>
      <c r="C148" s="602" t="s">
        <v>30</v>
      </c>
      <c r="D148" s="678">
        <v>7827419</v>
      </c>
      <c r="E148" s="617" t="s">
        <v>721</v>
      </c>
      <c r="F148" s="611" t="s">
        <v>617</v>
      </c>
      <c r="G148" s="617" t="s">
        <v>13</v>
      </c>
      <c r="H148" s="622" t="s">
        <v>254</v>
      </c>
      <c r="I148" s="617" t="s">
        <v>722</v>
      </c>
      <c r="J148" s="606">
        <v>2244</v>
      </c>
      <c r="K148" s="606">
        <f>J148</f>
        <v>2244</v>
      </c>
      <c r="L148" s="313">
        <v>500</v>
      </c>
      <c r="M148" s="662">
        <v>500</v>
      </c>
      <c r="N148" s="606">
        <v>1700</v>
      </c>
      <c r="O148" s="606">
        <v>1700</v>
      </c>
      <c r="P148" s="606"/>
      <c r="Q148" s="606"/>
      <c r="R148" s="607"/>
      <c r="S148" s="608"/>
      <c r="T148" s="608"/>
    </row>
    <row r="149" spans="1:20" s="734" customFormat="1" ht="39.75" customHeight="1" x14ac:dyDescent="0.25">
      <c r="A149" s="570" t="s">
        <v>34</v>
      </c>
      <c r="B149" s="747" t="s">
        <v>998</v>
      </c>
      <c r="C149" s="709"/>
      <c r="D149" s="748"/>
      <c r="E149" s="712"/>
      <c r="F149" s="749"/>
      <c r="G149" s="712"/>
      <c r="H149" s="585"/>
      <c r="I149" s="712"/>
      <c r="J149" s="750">
        <f t="shared" ref="J149:O149" si="41">J150+J157+J163+J168+J174+J183</f>
        <v>84352</v>
      </c>
      <c r="K149" s="750">
        <f t="shared" si="41"/>
        <v>63397.400000000009</v>
      </c>
      <c r="L149" s="750">
        <f t="shared" si="41"/>
        <v>44912</v>
      </c>
      <c r="M149" s="750">
        <f t="shared" si="41"/>
        <v>37931</v>
      </c>
      <c r="N149" s="750">
        <f t="shared" si="41"/>
        <v>15107</v>
      </c>
      <c r="O149" s="750">
        <f t="shared" si="41"/>
        <v>14618</v>
      </c>
      <c r="P149" s="750"/>
      <c r="Q149" s="750">
        <f>Q150+Q157+Q163+Q168+Q174+Q183</f>
        <v>489</v>
      </c>
      <c r="R149" s="607"/>
      <c r="S149" s="608"/>
      <c r="T149" s="608"/>
    </row>
    <row r="150" spans="1:20" s="755" customFormat="1" ht="39.75" customHeight="1" x14ac:dyDescent="0.25">
      <c r="A150" s="751" t="s">
        <v>620</v>
      </c>
      <c r="B150" s="735" t="s">
        <v>299</v>
      </c>
      <c r="C150" s="752"/>
      <c r="D150" s="753"/>
      <c r="E150" s="720"/>
      <c r="F150" s="723"/>
      <c r="G150" s="720"/>
      <c r="H150" s="720"/>
      <c r="I150" s="720"/>
      <c r="J150" s="724">
        <f>J151</f>
        <v>18695</v>
      </c>
      <c r="K150" s="724">
        <f t="shared" ref="K150:O150" si="42">K151</f>
        <v>13086.5</v>
      </c>
      <c r="L150" s="724">
        <f t="shared" si="42"/>
        <v>10004</v>
      </c>
      <c r="M150" s="724">
        <f t="shared" si="42"/>
        <v>7300</v>
      </c>
      <c r="N150" s="724">
        <f t="shared" si="42"/>
        <v>3040</v>
      </c>
      <c r="O150" s="724">
        <f t="shared" si="42"/>
        <v>3040</v>
      </c>
      <c r="P150" s="724"/>
      <c r="Q150" s="724"/>
      <c r="R150" s="754"/>
      <c r="S150" s="608"/>
      <c r="T150" s="608"/>
    </row>
    <row r="151" spans="1:20" s="734" customFormat="1" ht="39.75" customHeight="1" x14ac:dyDescent="0.25">
      <c r="A151" s="756"/>
      <c r="B151" s="757" t="s">
        <v>518</v>
      </c>
      <c r="C151" s="627"/>
      <c r="D151" s="590"/>
      <c r="E151" s="695"/>
      <c r="F151" s="694"/>
      <c r="G151" s="695"/>
      <c r="H151" s="595"/>
      <c r="I151" s="695"/>
      <c r="J151" s="698">
        <f>SUM(J152:J156)</f>
        <v>18695</v>
      </c>
      <c r="K151" s="698">
        <f t="shared" ref="K151:O151" si="43">SUM(K152:K156)</f>
        <v>13086.5</v>
      </c>
      <c r="L151" s="698">
        <f t="shared" si="43"/>
        <v>10004</v>
      </c>
      <c r="M151" s="698">
        <f t="shared" si="43"/>
        <v>7300</v>
      </c>
      <c r="N151" s="698">
        <f t="shared" si="43"/>
        <v>3040</v>
      </c>
      <c r="O151" s="698">
        <f t="shared" si="43"/>
        <v>3040</v>
      </c>
      <c r="P151" s="698"/>
      <c r="Q151" s="698"/>
      <c r="R151" s="698"/>
      <c r="S151" s="608"/>
      <c r="T151" s="608"/>
    </row>
    <row r="152" spans="1:20" s="734" customFormat="1" ht="66.75" customHeight="1" x14ac:dyDescent="0.25">
      <c r="A152" s="692">
        <v>1</v>
      </c>
      <c r="B152" s="742" t="s">
        <v>999</v>
      </c>
      <c r="C152" s="602" t="s">
        <v>30</v>
      </c>
      <c r="D152" s="678" t="s">
        <v>1000</v>
      </c>
      <c r="E152" s="617" t="s">
        <v>1001</v>
      </c>
      <c r="F152" s="611" t="s">
        <v>583</v>
      </c>
      <c r="G152" s="617" t="s">
        <v>304</v>
      </c>
      <c r="H152" s="622" t="s">
        <v>254</v>
      </c>
      <c r="I152" s="617" t="s">
        <v>1002</v>
      </c>
      <c r="J152" s="606">
        <v>4386</v>
      </c>
      <c r="K152" s="606">
        <f>J152*70%</f>
        <v>3070.2</v>
      </c>
      <c r="L152" s="313">
        <v>2300</v>
      </c>
      <c r="M152" s="662">
        <v>1500</v>
      </c>
      <c r="N152" s="606">
        <v>750</v>
      </c>
      <c r="O152" s="606">
        <v>750</v>
      </c>
      <c r="P152" s="606"/>
      <c r="Q152" s="606"/>
      <c r="R152" s="607"/>
      <c r="S152" s="608"/>
      <c r="T152" s="608"/>
    </row>
    <row r="153" spans="1:20" s="734" customFormat="1" ht="66.75" customHeight="1" x14ac:dyDescent="0.25">
      <c r="A153" s="692">
        <v>2</v>
      </c>
      <c r="B153" s="742" t="s">
        <v>1003</v>
      </c>
      <c r="C153" s="602" t="s">
        <v>30</v>
      </c>
      <c r="D153" s="678" t="s">
        <v>1004</v>
      </c>
      <c r="E153" s="617" t="s">
        <v>1001</v>
      </c>
      <c r="F153" s="611" t="s">
        <v>583</v>
      </c>
      <c r="G153" s="617" t="s">
        <v>304</v>
      </c>
      <c r="H153" s="622" t="s">
        <v>254</v>
      </c>
      <c r="I153" s="617" t="s">
        <v>1005</v>
      </c>
      <c r="J153" s="606">
        <v>4681</v>
      </c>
      <c r="K153" s="606">
        <f>J153*70%</f>
        <v>3276.7</v>
      </c>
      <c r="L153" s="313">
        <v>2400</v>
      </c>
      <c r="M153" s="662">
        <v>1600</v>
      </c>
      <c r="N153" s="606">
        <v>870</v>
      </c>
      <c r="O153" s="606">
        <v>870</v>
      </c>
      <c r="P153" s="606"/>
      <c r="Q153" s="606"/>
      <c r="R153" s="607"/>
      <c r="S153" s="608"/>
      <c r="T153" s="608"/>
    </row>
    <row r="154" spans="1:20" s="734" customFormat="1" ht="66.75" customHeight="1" x14ac:dyDescent="0.25">
      <c r="A154" s="692">
        <v>3</v>
      </c>
      <c r="B154" s="742" t="s">
        <v>1006</v>
      </c>
      <c r="C154" s="602" t="s">
        <v>30</v>
      </c>
      <c r="D154" s="678" t="s">
        <v>1007</v>
      </c>
      <c r="E154" s="617" t="s">
        <v>1008</v>
      </c>
      <c r="F154" s="611" t="s">
        <v>1009</v>
      </c>
      <c r="G154" s="617" t="s">
        <v>1010</v>
      </c>
      <c r="H154" s="622" t="s">
        <v>254</v>
      </c>
      <c r="I154" s="617" t="s">
        <v>1011</v>
      </c>
      <c r="J154" s="606">
        <v>2261</v>
      </c>
      <c r="K154" s="606">
        <f>J154*70%</f>
        <v>1582.6999999999998</v>
      </c>
      <c r="L154" s="313">
        <v>1500</v>
      </c>
      <c r="M154" s="662">
        <v>1000</v>
      </c>
      <c r="N154" s="606">
        <v>80</v>
      </c>
      <c r="O154" s="606">
        <v>80</v>
      </c>
      <c r="P154" s="606"/>
      <c r="Q154" s="606"/>
      <c r="R154" s="607"/>
      <c r="S154" s="608"/>
      <c r="T154" s="608"/>
    </row>
    <row r="155" spans="1:20" s="734" customFormat="1" ht="66.75" customHeight="1" x14ac:dyDescent="0.25">
      <c r="A155" s="692">
        <v>4</v>
      </c>
      <c r="B155" s="742" t="s">
        <v>1012</v>
      </c>
      <c r="C155" s="602" t="s">
        <v>30</v>
      </c>
      <c r="D155" s="678" t="s">
        <v>1013</v>
      </c>
      <c r="E155" s="617" t="s">
        <v>1014</v>
      </c>
      <c r="F155" s="611" t="s">
        <v>280</v>
      </c>
      <c r="G155" s="617" t="s">
        <v>304</v>
      </c>
      <c r="H155" s="622" t="s">
        <v>41</v>
      </c>
      <c r="I155" s="617" t="s">
        <v>1015</v>
      </c>
      <c r="J155" s="606">
        <v>3829</v>
      </c>
      <c r="K155" s="606">
        <f>J155*0.7</f>
        <v>2680.2999999999997</v>
      </c>
      <c r="L155" s="313">
        <v>1904</v>
      </c>
      <c r="M155" s="662">
        <v>1300</v>
      </c>
      <c r="N155" s="606">
        <v>770</v>
      </c>
      <c r="O155" s="606">
        <v>770</v>
      </c>
      <c r="P155" s="606"/>
      <c r="Q155" s="606"/>
      <c r="R155" s="607"/>
      <c r="S155" s="608"/>
      <c r="T155" s="608"/>
    </row>
    <row r="156" spans="1:20" s="734" customFormat="1" ht="66.75" customHeight="1" x14ac:dyDescent="0.25">
      <c r="A156" s="692">
        <v>5</v>
      </c>
      <c r="B156" s="742" t="s">
        <v>1016</v>
      </c>
      <c r="C156" s="602" t="s">
        <v>30</v>
      </c>
      <c r="D156" s="603" t="s">
        <v>1353</v>
      </c>
      <c r="E156" s="617" t="s">
        <v>1017</v>
      </c>
      <c r="F156" s="611" t="s">
        <v>219</v>
      </c>
      <c r="G156" s="617" t="s">
        <v>304</v>
      </c>
      <c r="H156" s="622" t="s">
        <v>254</v>
      </c>
      <c r="I156" s="617" t="s">
        <v>1018</v>
      </c>
      <c r="J156" s="606">
        <v>3538</v>
      </c>
      <c r="K156" s="606">
        <f>J156*0.7</f>
        <v>2476.6</v>
      </c>
      <c r="L156" s="313">
        <v>1900</v>
      </c>
      <c r="M156" s="662">
        <v>1900</v>
      </c>
      <c r="N156" s="606">
        <v>570</v>
      </c>
      <c r="O156" s="606">
        <v>570</v>
      </c>
      <c r="P156" s="606"/>
      <c r="Q156" s="606"/>
      <c r="R156" s="607"/>
      <c r="S156" s="608"/>
      <c r="T156" s="608"/>
    </row>
    <row r="157" spans="1:20" s="755" customFormat="1" ht="48" customHeight="1" x14ac:dyDescent="0.25">
      <c r="A157" s="751" t="s">
        <v>624</v>
      </c>
      <c r="B157" s="735" t="s">
        <v>1019</v>
      </c>
      <c r="C157" s="752"/>
      <c r="D157" s="753"/>
      <c r="E157" s="720"/>
      <c r="F157" s="723"/>
      <c r="G157" s="720"/>
      <c r="H157" s="720"/>
      <c r="I157" s="720"/>
      <c r="J157" s="724">
        <f>J158</f>
        <v>13467</v>
      </c>
      <c r="K157" s="724">
        <f t="shared" ref="K157:O157" si="44">K158</f>
        <v>9426.9</v>
      </c>
      <c r="L157" s="724">
        <f t="shared" si="44"/>
        <v>7034</v>
      </c>
      <c r="M157" s="724">
        <f t="shared" si="44"/>
        <v>4934</v>
      </c>
      <c r="N157" s="724">
        <f t="shared" si="44"/>
        <v>1790</v>
      </c>
      <c r="O157" s="724">
        <f t="shared" si="44"/>
        <v>1790</v>
      </c>
      <c r="P157" s="724"/>
      <c r="Q157" s="724"/>
      <c r="R157" s="754"/>
      <c r="S157" s="608"/>
      <c r="T157" s="608"/>
    </row>
    <row r="158" spans="1:20" s="734" customFormat="1" ht="48" customHeight="1" x14ac:dyDescent="0.25">
      <c r="A158" s="756"/>
      <c r="B158" s="757" t="s">
        <v>518</v>
      </c>
      <c r="C158" s="627"/>
      <c r="D158" s="590"/>
      <c r="E158" s="695"/>
      <c r="F158" s="694"/>
      <c r="G158" s="695"/>
      <c r="H158" s="595"/>
      <c r="I158" s="695"/>
      <c r="J158" s="698">
        <f t="shared" ref="J158:O158" si="45">SUM(J159:J162)</f>
        <v>13467</v>
      </c>
      <c r="K158" s="698">
        <f t="shared" si="45"/>
        <v>9426.9</v>
      </c>
      <c r="L158" s="698">
        <f t="shared" si="45"/>
        <v>7034</v>
      </c>
      <c r="M158" s="698">
        <f t="shared" si="45"/>
        <v>4934</v>
      </c>
      <c r="N158" s="698">
        <f t="shared" si="45"/>
        <v>1790</v>
      </c>
      <c r="O158" s="698">
        <f t="shared" si="45"/>
        <v>1790</v>
      </c>
      <c r="P158" s="698"/>
      <c r="Q158" s="698"/>
      <c r="R158" s="698"/>
      <c r="S158" s="608"/>
      <c r="T158" s="608"/>
    </row>
    <row r="159" spans="1:20" s="734" customFormat="1" ht="48" customHeight="1" x14ac:dyDescent="0.25">
      <c r="A159" s="692">
        <v>1</v>
      </c>
      <c r="B159" s="742" t="s">
        <v>1020</v>
      </c>
      <c r="C159" s="602" t="s">
        <v>30</v>
      </c>
      <c r="D159" s="678" t="s">
        <v>1021</v>
      </c>
      <c r="E159" s="617" t="s">
        <v>1022</v>
      </c>
      <c r="F159" s="611" t="s">
        <v>755</v>
      </c>
      <c r="G159" s="617" t="s">
        <v>304</v>
      </c>
      <c r="H159" s="622" t="s">
        <v>254</v>
      </c>
      <c r="I159" s="617" t="s">
        <v>1023</v>
      </c>
      <c r="J159" s="606">
        <v>3200</v>
      </c>
      <c r="K159" s="606">
        <f t="shared" ref="K159:K161" si="46">J159*70%</f>
        <v>2240</v>
      </c>
      <c r="L159" s="313">
        <v>1800</v>
      </c>
      <c r="M159" s="662">
        <v>1100</v>
      </c>
      <c r="N159" s="606">
        <v>410</v>
      </c>
      <c r="O159" s="606">
        <v>410</v>
      </c>
      <c r="P159" s="606"/>
      <c r="Q159" s="606"/>
      <c r="R159" s="607"/>
      <c r="S159" s="608"/>
      <c r="T159" s="608"/>
    </row>
    <row r="160" spans="1:20" s="734" customFormat="1" ht="66.75" customHeight="1" x14ac:dyDescent="0.25">
      <c r="A160" s="692">
        <v>2</v>
      </c>
      <c r="B160" s="742" t="s">
        <v>1024</v>
      </c>
      <c r="C160" s="602" t="s">
        <v>30</v>
      </c>
      <c r="D160" s="678" t="s">
        <v>1025</v>
      </c>
      <c r="E160" s="617" t="s">
        <v>1026</v>
      </c>
      <c r="F160" s="611" t="s">
        <v>1027</v>
      </c>
      <c r="G160" s="617" t="s">
        <v>1010</v>
      </c>
      <c r="H160" s="622" t="s">
        <v>254</v>
      </c>
      <c r="I160" s="617" t="s">
        <v>1028</v>
      </c>
      <c r="J160" s="606">
        <v>3500</v>
      </c>
      <c r="K160" s="606">
        <f t="shared" si="46"/>
        <v>2450</v>
      </c>
      <c r="L160" s="313">
        <v>1900</v>
      </c>
      <c r="M160" s="662">
        <v>1200</v>
      </c>
      <c r="N160" s="606">
        <v>520</v>
      </c>
      <c r="O160" s="606">
        <v>520</v>
      </c>
      <c r="P160" s="606"/>
      <c r="Q160" s="606"/>
      <c r="R160" s="607"/>
      <c r="S160" s="608"/>
      <c r="T160" s="608"/>
    </row>
    <row r="161" spans="1:20" s="734" customFormat="1" ht="66.75" customHeight="1" x14ac:dyDescent="0.25">
      <c r="A161" s="692">
        <v>3</v>
      </c>
      <c r="B161" s="742" t="s">
        <v>1029</v>
      </c>
      <c r="C161" s="602" t="s">
        <v>30</v>
      </c>
      <c r="D161" s="678" t="s">
        <v>1030</v>
      </c>
      <c r="E161" s="617" t="s">
        <v>1031</v>
      </c>
      <c r="F161" s="611" t="s">
        <v>1032</v>
      </c>
      <c r="G161" s="617" t="s">
        <v>1010</v>
      </c>
      <c r="H161" s="622" t="s">
        <v>254</v>
      </c>
      <c r="I161" s="617" t="s">
        <v>1033</v>
      </c>
      <c r="J161" s="606">
        <v>3800</v>
      </c>
      <c r="K161" s="606">
        <f t="shared" si="46"/>
        <v>2660</v>
      </c>
      <c r="L161" s="313">
        <v>2000</v>
      </c>
      <c r="M161" s="662">
        <v>1300</v>
      </c>
      <c r="N161" s="624">
        <v>120</v>
      </c>
      <c r="O161" s="624">
        <v>120</v>
      </c>
      <c r="P161" s="624"/>
      <c r="Q161" s="624"/>
      <c r="R161" s="607"/>
      <c r="S161" s="608"/>
      <c r="T161" s="608"/>
    </row>
    <row r="162" spans="1:20" s="734" customFormat="1" ht="66.75" customHeight="1" x14ac:dyDescent="0.25">
      <c r="A162" s="692">
        <v>4</v>
      </c>
      <c r="B162" s="742" t="s">
        <v>1034</v>
      </c>
      <c r="C162" s="602" t="s">
        <v>30</v>
      </c>
      <c r="D162" s="678" t="s">
        <v>1035</v>
      </c>
      <c r="E162" s="617" t="s">
        <v>1036</v>
      </c>
      <c r="F162" s="611" t="s">
        <v>190</v>
      </c>
      <c r="G162" s="617" t="s">
        <v>304</v>
      </c>
      <c r="H162" s="622" t="s">
        <v>254</v>
      </c>
      <c r="I162" s="617" t="s">
        <v>1037</v>
      </c>
      <c r="J162" s="606">
        <v>2967</v>
      </c>
      <c r="K162" s="606">
        <f>J162*0.7</f>
        <v>2076.9</v>
      </c>
      <c r="L162" s="758">
        <f>M162</f>
        <v>1334</v>
      </c>
      <c r="M162" s="662">
        <v>1334</v>
      </c>
      <c r="N162" s="606">
        <v>740</v>
      </c>
      <c r="O162" s="606">
        <v>740</v>
      </c>
      <c r="P162" s="606"/>
      <c r="Q162" s="606"/>
      <c r="R162" s="607"/>
      <c r="S162" s="608"/>
      <c r="T162" s="608"/>
    </row>
    <row r="163" spans="1:20" s="755" customFormat="1" ht="44.25" customHeight="1" x14ac:dyDescent="0.25">
      <c r="A163" s="751" t="s">
        <v>719</v>
      </c>
      <c r="B163" s="735" t="s">
        <v>262</v>
      </c>
      <c r="C163" s="752"/>
      <c r="D163" s="753"/>
      <c r="E163" s="720"/>
      <c r="F163" s="723"/>
      <c r="G163" s="720"/>
      <c r="H163" s="720"/>
      <c r="I163" s="720"/>
      <c r="J163" s="724">
        <f>J164</f>
        <v>9422</v>
      </c>
      <c r="K163" s="724">
        <f t="shared" ref="K163:O163" si="47">K164</f>
        <v>7273.6</v>
      </c>
      <c r="L163" s="724">
        <f t="shared" si="47"/>
        <v>5061</v>
      </c>
      <c r="M163" s="724">
        <f t="shared" si="47"/>
        <v>5061</v>
      </c>
      <c r="N163" s="724">
        <f t="shared" si="47"/>
        <v>2140</v>
      </c>
      <c r="O163" s="724">
        <f t="shared" si="47"/>
        <v>2140</v>
      </c>
      <c r="P163" s="724"/>
      <c r="Q163" s="724"/>
      <c r="R163" s="754"/>
      <c r="S163" s="608"/>
      <c r="T163" s="608"/>
    </row>
    <row r="164" spans="1:20" s="734" customFormat="1" ht="44.25" customHeight="1" x14ac:dyDescent="0.25">
      <c r="A164" s="756"/>
      <c r="B164" s="757" t="s">
        <v>518</v>
      </c>
      <c r="C164" s="627"/>
      <c r="D164" s="590"/>
      <c r="E164" s="695"/>
      <c r="F164" s="694"/>
      <c r="G164" s="695"/>
      <c r="H164" s="595"/>
      <c r="I164" s="695"/>
      <c r="J164" s="698">
        <f t="shared" ref="J164:O164" si="48">SUM(J165:J167)</f>
        <v>9422</v>
      </c>
      <c r="K164" s="698">
        <f t="shared" si="48"/>
        <v>7273.6</v>
      </c>
      <c r="L164" s="698">
        <f t="shared" si="48"/>
        <v>5061</v>
      </c>
      <c r="M164" s="698">
        <f t="shared" si="48"/>
        <v>5061</v>
      </c>
      <c r="N164" s="698">
        <f t="shared" si="48"/>
        <v>2140</v>
      </c>
      <c r="O164" s="698">
        <f t="shared" si="48"/>
        <v>2140</v>
      </c>
      <c r="P164" s="698"/>
      <c r="Q164" s="698"/>
      <c r="R164" s="607"/>
      <c r="S164" s="608"/>
      <c r="T164" s="608"/>
    </row>
    <row r="165" spans="1:20" s="734" customFormat="1" ht="81.75" customHeight="1" x14ac:dyDescent="0.25">
      <c r="A165" s="692">
        <v>1</v>
      </c>
      <c r="B165" s="742" t="s">
        <v>1038</v>
      </c>
      <c r="C165" s="602" t="s">
        <v>30</v>
      </c>
      <c r="D165" s="678" t="s">
        <v>1039</v>
      </c>
      <c r="E165" s="617" t="s">
        <v>1040</v>
      </c>
      <c r="F165" s="611" t="s">
        <v>1041</v>
      </c>
      <c r="G165" s="617" t="s">
        <v>304</v>
      </c>
      <c r="H165" s="622" t="s">
        <v>254</v>
      </c>
      <c r="I165" s="617" t="s">
        <v>1042</v>
      </c>
      <c r="J165" s="606">
        <v>2190</v>
      </c>
      <c r="K165" s="606">
        <f t="shared" ref="K165:K166" si="49">J165*70%</f>
        <v>1533</v>
      </c>
      <c r="L165" s="313">
        <v>1000</v>
      </c>
      <c r="M165" s="662">
        <v>1000</v>
      </c>
      <c r="N165" s="606">
        <v>500</v>
      </c>
      <c r="O165" s="606">
        <v>500</v>
      </c>
      <c r="P165" s="606"/>
      <c r="Q165" s="606"/>
      <c r="R165" s="634"/>
      <c r="S165" s="608"/>
      <c r="T165" s="608"/>
    </row>
    <row r="166" spans="1:20" s="734" customFormat="1" ht="84" customHeight="1" x14ac:dyDescent="0.25">
      <c r="A166" s="692">
        <v>2</v>
      </c>
      <c r="B166" s="742" t="s">
        <v>1043</v>
      </c>
      <c r="C166" s="602" t="s">
        <v>30</v>
      </c>
      <c r="D166" s="678" t="s">
        <v>1044</v>
      </c>
      <c r="E166" s="617" t="s">
        <v>1045</v>
      </c>
      <c r="F166" s="611" t="s">
        <v>1046</v>
      </c>
      <c r="G166" s="617" t="s">
        <v>304</v>
      </c>
      <c r="H166" s="622" t="s">
        <v>254</v>
      </c>
      <c r="I166" s="617" t="s">
        <v>1047</v>
      </c>
      <c r="J166" s="606">
        <v>3841</v>
      </c>
      <c r="K166" s="606">
        <f t="shared" si="49"/>
        <v>2688.7</v>
      </c>
      <c r="L166" s="313">
        <v>1300</v>
      </c>
      <c r="M166" s="662">
        <v>1300</v>
      </c>
      <c r="N166" s="606">
        <v>1350</v>
      </c>
      <c r="O166" s="606">
        <v>1350</v>
      </c>
      <c r="P166" s="606"/>
      <c r="Q166" s="606"/>
      <c r="R166" s="607"/>
      <c r="S166" s="608"/>
      <c r="T166" s="608"/>
    </row>
    <row r="167" spans="1:20" s="734" customFormat="1" ht="66.75" customHeight="1" x14ac:dyDescent="0.25">
      <c r="A167" s="692">
        <v>3</v>
      </c>
      <c r="B167" s="742" t="s">
        <v>1048</v>
      </c>
      <c r="C167" s="602" t="s">
        <v>30</v>
      </c>
      <c r="D167" s="678" t="s">
        <v>1049</v>
      </c>
      <c r="E167" s="617" t="s">
        <v>1050</v>
      </c>
      <c r="F167" s="611" t="s">
        <v>1051</v>
      </c>
      <c r="G167" s="617" t="s">
        <v>304</v>
      </c>
      <c r="H167" s="622" t="s">
        <v>254</v>
      </c>
      <c r="I167" s="617" t="s">
        <v>1052</v>
      </c>
      <c r="J167" s="606">
        <v>3391</v>
      </c>
      <c r="K167" s="606">
        <f>J167*0.9</f>
        <v>3051.9</v>
      </c>
      <c r="L167" s="758">
        <f>M167</f>
        <v>2761</v>
      </c>
      <c r="M167" s="662">
        <v>2761</v>
      </c>
      <c r="N167" s="606">
        <v>290</v>
      </c>
      <c r="O167" s="606">
        <v>290</v>
      </c>
      <c r="P167" s="606"/>
      <c r="Q167" s="606"/>
      <c r="R167" s="607"/>
      <c r="S167" s="608"/>
      <c r="T167" s="608"/>
    </row>
    <row r="168" spans="1:20" s="755" customFormat="1" ht="40.5" customHeight="1" x14ac:dyDescent="0.25">
      <c r="A168" s="751" t="s">
        <v>1053</v>
      </c>
      <c r="B168" s="735" t="s">
        <v>256</v>
      </c>
      <c r="C168" s="752"/>
      <c r="D168" s="753"/>
      <c r="E168" s="720"/>
      <c r="F168" s="723"/>
      <c r="G168" s="720"/>
      <c r="H168" s="720"/>
      <c r="I168" s="720"/>
      <c r="J168" s="724">
        <f>J169</f>
        <v>12359</v>
      </c>
      <c r="K168" s="724">
        <f t="shared" ref="K168:Q168" si="50">K169</f>
        <v>8651.2999999999993</v>
      </c>
      <c r="L168" s="724">
        <f t="shared" si="50"/>
        <v>6665</v>
      </c>
      <c r="M168" s="724">
        <f t="shared" si="50"/>
        <v>6588</v>
      </c>
      <c r="N168" s="724">
        <f t="shared" si="50"/>
        <v>1940</v>
      </c>
      <c r="O168" s="724">
        <f t="shared" si="50"/>
        <v>1521</v>
      </c>
      <c r="P168" s="724"/>
      <c r="Q168" s="724">
        <f t="shared" si="50"/>
        <v>419</v>
      </c>
      <c r="R168" s="754"/>
      <c r="S168" s="608"/>
      <c r="T168" s="608"/>
    </row>
    <row r="169" spans="1:20" s="734" customFormat="1" ht="40.5" customHeight="1" x14ac:dyDescent="0.25">
      <c r="A169" s="756"/>
      <c r="B169" s="757" t="s">
        <v>518</v>
      </c>
      <c r="C169" s="627"/>
      <c r="D169" s="590"/>
      <c r="E169" s="695"/>
      <c r="F169" s="694"/>
      <c r="G169" s="695"/>
      <c r="H169" s="595"/>
      <c r="I169" s="695"/>
      <c r="J169" s="698">
        <f>SUM(J170:J173)</f>
        <v>12359</v>
      </c>
      <c r="K169" s="698">
        <f t="shared" ref="K169:Q169" si="51">SUM(K170:K173)</f>
        <v>8651.2999999999993</v>
      </c>
      <c r="L169" s="698">
        <f t="shared" si="51"/>
        <v>6665</v>
      </c>
      <c r="M169" s="698">
        <f t="shared" si="51"/>
        <v>6588</v>
      </c>
      <c r="N169" s="698">
        <f t="shared" si="51"/>
        <v>1940</v>
      </c>
      <c r="O169" s="698">
        <f t="shared" si="51"/>
        <v>1521</v>
      </c>
      <c r="P169" s="698"/>
      <c r="Q169" s="698">
        <f t="shared" si="51"/>
        <v>419</v>
      </c>
      <c r="R169" s="607"/>
      <c r="S169" s="608"/>
      <c r="T169" s="608"/>
    </row>
    <row r="170" spans="1:20" s="734" customFormat="1" ht="87.75" customHeight="1" x14ac:dyDescent="0.25">
      <c r="A170" s="692">
        <v>1</v>
      </c>
      <c r="B170" s="742" t="s">
        <v>1054</v>
      </c>
      <c r="C170" s="602" t="s">
        <v>30</v>
      </c>
      <c r="D170" s="678" t="s">
        <v>1055</v>
      </c>
      <c r="E170" s="617" t="s">
        <v>1056</v>
      </c>
      <c r="F170" s="611" t="s">
        <v>1057</v>
      </c>
      <c r="G170" s="617" t="s">
        <v>1010</v>
      </c>
      <c r="H170" s="622" t="s">
        <v>254</v>
      </c>
      <c r="I170" s="617" t="s">
        <v>1058</v>
      </c>
      <c r="J170" s="606">
        <v>1995</v>
      </c>
      <c r="K170" s="606">
        <f t="shared" ref="K170:K172" si="52">J170*0.7</f>
        <v>1396.5</v>
      </c>
      <c r="L170" s="313">
        <v>1100</v>
      </c>
      <c r="M170" s="662">
        <v>1100</v>
      </c>
      <c r="N170" s="606">
        <v>290</v>
      </c>
      <c r="O170" s="606">
        <v>197</v>
      </c>
      <c r="P170" s="606"/>
      <c r="Q170" s="606">
        <v>93</v>
      </c>
      <c r="R170" s="607"/>
      <c r="S170" s="608"/>
      <c r="T170" s="608"/>
    </row>
    <row r="171" spans="1:20" s="734" customFormat="1" ht="66.75" customHeight="1" x14ac:dyDescent="0.25">
      <c r="A171" s="692">
        <v>2</v>
      </c>
      <c r="B171" s="742" t="s">
        <v>1059</v>
      </c>
      <c r="C171" s="602" t="s">
        <v>30</v>
      </c>
      <c r="D171" s="678">
        <v>7830087</v>
      </c>
      <c r="E171" s="617" t="s">
        <v>1060</v>
      </c>
      <c r="F171" s="611" t="s">
        <v>1061</v>
      </c>
      <c r="G171" s="617" t="s">
        <v>880</v>
      </c>
      <c r="H171" s="622" t="s">
        <v>254</v>
      </c>
      <c r="I171" s="617" t="s">
        <v>1062</v>
      </c>
      <c r="J171" s="606">
        <v>3643</v>
      </c>
      <c r="K171" s="606">
        <f t="shared" si="52"/>
        <v>2550.1</v>
      </c>
      <c r="L171" s="313">
        <v>2000</v>
      </c>
      <c r="M171" s="662">
        <v>2000</v>
      </c>
      <c r="N171" s="606">
        <v>550</v>
      </c>
      <c r="O171" s="606">
        <v>224</v>
      </c>
      <c r="P171" s="606"/>
      <c r="Q171" s="606">
        <v>326</v>
      </c>
      <c r="R171" s="607"/>
      <c r="S171" s="608"/>
      <c r="T171" s="608"/>
    </row>
    <row r="172" spans="1:20" s="734" customFormat="1" ht="66.75" customHeight="1" x14ac:dyDescent="0.25">
      <c r="A172" s="692">
        <v>3</v>
      </c>
      <c r="B172" s="742" t="s">
        <v>1063</v>
      </c>
      <c r="C172" s="602" t="s">
        <v>30</v>
      </c>
      <c r="D172" s="678">
        <v>7849836</v>
      </c>
      <c r="E172" s="617" t="s">
        <v>1064</v>
      </c>
      <c r="F172" s="611" t="s">
        <v>164</v>
      </c>
      <c r="G172" s="617" t="s">
        <v>1010</v>
      </c>
      <c r="H172" s="622" t="s">
        <v>254</v>
      </c>
      <c r="I172" s="617" t="s">
        <v>1065</v>
      </c>
      <c r="J172" s="606">
        <v>4915</v>
      </c>
      <c r="K172" s="606">
        <f t="shared" si="52"/>
        <v>3440.5</v>
      </c>
      <c r="L172" s="313">
        <v>2525</v>
      </c>
      <c r="M172" s="662">
        <v>2448</v>
      </c>
      <c r="N172" s="606">
        <v>900</v>
      </c>
      <c r="O172" s="606">
        <v>900</v>
      </c>
      <c r="P172" s="606"/>
      <c r="Q172" s="606"/>
      <c r="R172" s="607"/>
      <c r="S172" s="608"/>
      <c r="T172" s="608"/>
    </row>
    <row r="173" spans="1:20" s="734" customFormat="1" ht="82.5" customHeight="1" x14ac:dyDescent="0.25">
      <c r="A173" s="692">
        <v>4</v>
      </c>
      <c r="B173" s="742" t="s">
        <v>1204</v>
      </c>
      <c r="C173" s="602" t="s">
        <v>30</v>
      </c>
      <c r="D173" s="678">
        <v>7827418</v>
      </c>
      <c r="E173" s="617" t="s">
        <v>721</v>
      </c>
      <c r="F173" s="611" t="s">
        <v>1205</v>
      </c>
      <c r="G173" s="617" t="s">
        <v>1010</v>
      </c>
      <c r="H173" s="622" t="s">
        <v>254</v>
      </c>
      <c r="I173" s="617" t="s">
        <v>1206</v>
      </c>
      <c r="J173" s="606">
        <v>1806</v>
      </c>
      <c r="K173" s="606">
        <f>J173*0.7</f>
        <v>1264.1999999999998</v>
      </c>
      <c r="L173" s="313">
        <v>1040</v>
      </c>
      <c r="M173" s="662">
        <v>1040</v>
      </c>
      <c r="N173" s="606">
        <v>200</v>
      </c>
      <c r="O173" s="606">
        <v>200</v>
      </c>
      <c r="P173" s="606"/>
      <c r="Q173" s="606"/>
      <c r="R173" s="607"/>
      <c r="S173" s="608"/>
      <c r="T173" s="608"/>
    </row>
    <row r="174" spans="1:20" s="755" customFormat="1" ht="51.75" customHeight="1" x14ac:dyDescent="0.25">
      <c r="A174" s="751" t="s">
        <v>1066</v>
      </c>
      <c r="B174" s="735" t="s">
        <v>257</v>
      </c>
      <c r="C174" s="752"/>
      <c r="D174" s="753"/>
      <c r="E174" s="720"/>
      <c r="F174" s="723"/>
      <c r="G174" s="720"/>
      <c r="H174" s="720"/>
      <c r="I174" s="720"/>
      <c r="J174" s="724">
        <f>J175</f>
        <v>25180</v>
      </c>
      <c r="K174" s="724">
        <f t="shared" ref="K174:O174" si="53">K175</f>
        <v>21298.800000000003</v>
      </c>
      <c r="L174" s="724">
        <f t="shared" si="53"/>
        <v>13248</v>
      </c>
      <c r="M174" s="724">
        <f t="shared" si="53"/>
        <v>11148</v>
      </c>
      <c r="N174" s="724">
        <f t="shared" si="53"/>
        <v>5447</v>
      </c>
      <c r="O174" s="724">
        <f t="shared" si="53"/>
        <v>5447</v>
      </c>
      <c r="P174" s="724"/>
      <c r="Q174" s="724"/>
      <c r="R174" s="754"/>
      <c r="S174" s="608"/>
      <c r="T174" s="608"/>
    </row>
    <row r="175" spans="1:20" s="734" customFormat="1" ht="51.75" customHeight="1" x14ac:dyDescent="0.25">
      <c r="A175" s="756"/>
      <c r="B175" s="757" t="s">
        <v>518</v>
      </c>
      <c r="C175" s="627"/>
      <c r="D175" s="590"/>
      <c r="E175" s="695"/>
      <c r="F175" s="694"/>
      <c r="G175" s="695"/>
      <c r="H175" s="595"/>
      <c r="I175" s="695"/>
      <c r="J175" s="698">
        <f t="shared" ref="J175:M175" si="54">SUM(J176:J182)</f>
        <v>25180</v>
      </c>
      <c r="K175" s="698">
        <f t="shared" si="54"/>
        <v>21298.800000000003</v>
      </c>
      <c r="L175" s="698">
        <f t="shared" si="54"/>
        <v>13248</v>
      </c>
      <c r="M175" s="698">
        <f t="shared" si="54"/>
        <v>11148</v>
      </c>
      <c r="N175" s="698">
        <f t="shared" ref="N175:O175" si="55">SUM(N176:N182)</f>
        <v>5447</v>
      </c>
      <c r="O175" s="698">
        <f t="shared" si="55"/>
        <v>5447</v>
      </c>
      <c r="P175" s="698"/>
      <c r="Q175" s="698"/>
      <c r="R175" s="607"/>
      <c r="S175" s="608"/>
      <c r="T175" s="608"/>
    </row>
    <row r="176" spans="1:20" s="734" customFormat="1" ht="85.5" customHeight="1" x14ac:dyDescent="0.25">
      <c r="A176" s="692">
        <v>1</v>
      </c>
      <c r="B176" s="742" t="s">
        <v>1067</v>
      </c>
      <c r="C176" s="602" t="s">
        <v>30</v>
      </c>
      <c r="D176" s="678" t="s">
        <v>1068</v>
      </c>
      <c r="E176" s="617" t="s">
        <v>1069</v>
      </c>
      <c r="F176" s="611" t="s">
        <v>1070</v>
      </c>
      <c r="G176" s="617" t="s">
        <v>304</v>
      </c>
      <c r="H176" s="622" t="s">
        <v>254</v>
      </c>
      <c r="I176" s="617" t="s">
        <v>1071</v>
      </c>
      <c r="J176" s="606">
        <v>2978</v>
      </c>
      <c r="K176" s="606">
        <f>J176*90%</f>
        <v>2680.2000000000003</v>
      </c>
      <c r="L176" s="313">
        <v>1400</v>
      </c>
      <c r="M176" s="662">
        <v>1400</v>
      </c>
      <c r="N176" s="606">
        <v>512</v>
      </c>
      <c r="O176" s="606">
        <v>512</v>
      </c>
      <c r="P176" s="606"/>
      <c r="Q176" s="606"/>
      <c r="R176" s="607"/>
      <c r="S176" s="608"/>
      <c r="T176" s="608"/>
    </row>
    <row r="177" spans="1:20" s="734" customFormat="1" ht="66.75" customHeight="1" x14ac:dyDescent="0.25">
      <c r="A177" s="692">
        <v>2</v>
      </c>
      <c r="B177" s="742" t="s">
        <v>1072</v>
      </c>
      <c r="C177" s="602" t="s">
        <v>30</v>
      </c>
      <c r="D177" s="678" t="s">
        <v>1073</v>
      </c>
      <c r="E177" s="617" t="s">
        <v>1074</v>
      </c>
      <c r="F177" s="611" t="s">
        <v>1075</v>
      </c>
      <c r="G177" s="617" t="s">
        <v>304</v>
      </c>
      <c r="H177" s="622" t="s">
        <v>254</v>
      </c>
      <c r="I177" s="617" t="s">
        <v>1076</v>
      </c>
      <c r="J177" s="606">
        <v>2315</v>
      </c>
      <c r="K177" s="606">
        <f>J177*90%</f>
        <v>2083.5</v>
      </c>
      <c r="L177" s="313">
        <v>1500</v>
      </c>
      <c r="M177" s="662">
        <v>1000</v>
      </c>
      <c r="N177" s="606">
        <v>445</v>
      </c>
      <c r="O177" s="606">
        <v>445</v>
      </c>
      <c r="P177" s="606"/>
      <c r="Q177" s="606"/>
      <c r="R177" s="607"/>
      <c r="S177" s="608"/>
      <c r="T177" s="608"/>
    </row>
    <row r="178" spans="1:20" s="734" customFormat="1" ht="66.75" customHeight="1" x14ac:dyDescent="0.25">
      <c r="A178" s="692">
        <v>3</v>
      </c>
      <c r="B178" s="742" t="s">
        <v>1077</v>
      </c>
      <c r="C178" s="602" t="s">
        <v>30</v>
      </c>
      <c r="D178" s="678" t="s">
        <v>1078</v>
      </c>
      <c r="E178" s="617" t="s">
        <v>1079</v>
      </c>
      <c r="F178" s="611" t="s">
        <v>1080</v>
      </c>
      <c r="G178" s="617" t="s">
        <v>304</v>
      </c>
      <c r="H178" s="622" t="s">
        <v>254</v>
      </c>
      <c r="I178" s="617" t="s">
        <v>1081</v>
      </c>
      <c r="J178" s="606">
        <v>4985</v>
      </c>
      <c r="K178" s="606">
        <f>J178*90%</f>
        <v>4486.5</v>
      </c>
      <c r="L178" s="313">
        <v>2000</v>
      </c>
      <c r="M178" s="662">
        <v>2000</v>
      </c>
      <c r="N178" s="606">
        <v>1547</v>
      </c>
      <c r="O178" s="606">
        <v>1547</v>
      </c>
      <c r="P178" s="606"/>
      <c r="Q178" s="606"/>
      <c r="R178" s="607"/>
      <c r="S178" s="608"/>
      <c r="T178" s="608"/>
    </row>
    <row r="179" spans="1:20" s="734" customFormat="1" ht="66.75" customHeight="1" x14ac:dyDescent="0.25">
      <c r="A179" s="692">
        <v>4</v>
      </c>
      <c r="B179" s="742" t="s">
        <v>1082</v>
      </c>
      <c r="C179" s="602" t="s">
        <v>30</v>
      </c>
      <c r="D179" s="678" t="s">
        <v>1083</v>
      </c>
      <c r="E179" s="617" t="s">
        <v>1084</v>
      </c>
      <c r="F179" s="611" t="s">
        <v>401</v>
      </c>
      <c r="G179" s="617" t="s">
        <v>304</v>
      </c>
      <c r="H179" s="622" t="s">
        <v>254</v>
      </c>
      <c r="I179" s="617" t="s">
        <v>1085</v>
      </c>
      <c r="J179" s="606">
        <v>4988</v>
      </c>
      <c r="K179" s="606">
        <f>J179*90%</f>
        <v>4489.2</v>
      </c>
      <c r="L179" s="313">
        <v>2800</v>
      </c>
      <c r="M179" s="662">
        <v>2000</v>
      </c>
      <c r="N179" s="606">
        <v>1391</v>
      </c>
      <c r="O179" s="606">
        <v>1391</v>
      </c>
      <c r="P179" s="606"/>
      <c r="Q179" s="606"/>
      <c r="R179" s="607"/>
      <c r="S179" s="608"/>
      <c r="T179" s="608"/>
    </row>
    <row r="180" spans="1:20" s="734" customFormat="1" ht="66.75" customHeight="1" x14ac:dyDescent="0.25">
      <c r="A180" s="692">
        <v>5</v>
      </c>
      <c r="B180" s="742" t="s">
        <v>1086</v>
      </c>
      <c r="C180" s="602" t="s">
        <v>30</v>
      </c>
      <c r="D180" s="678" t="s">
        <v>1087</v>
      </c>
      <c r="E180" s="617" t="s">
        <v>1088</v>
      </c>
      <c r="F180" s="611" t="s">
        <v>1089</v>
      </c>
      <c r="G180" s="617" t="s">
        <v>304</v>
      </c>
      <c r="H180" s="622" t="s">
        <v>254</v>
      </c>
      <c r="I180" s="617" t="s">
        <v>1090</v>
      </c>
      <c r="J180" s="606">
        <v>3098</v>
      </c>
      <c r="K180" s="606">
        <f>J180*90%</f>
        <v>2788.2000000000003</v>
      </c>
      <c r="L180" s="313">
        <v>2200</v>
      </c>
      <c r="M180" s="662">
        <v>1400</v>
      </c>
      <c r="N180" s="606">
        <v>144</v>
      </c>
      <c r="O180" s="606">
        <v>144</v>
      </c>
      <c r="P180" s="606"/>
      <c r="Q180" s="606"/>
      <c r="R180" s="607"/>
      <c r="S180" s="608"/>
      <c r="T180" s="608"/>
    </row>
    <row r="181" spans="1:20" s="734" customFormat="1" ht="66.75" customHeight="1" x14ac:dyDescent="0.25">
      <c r="A181" s="692">
        <v>6</v>
      </c>
      <c r="B181" s="742" t="s">
        <v>1091</v>
      </c>
      <c r="C181" s="602" t="s">
        <v>30</v>
      </c>
      <c r="D181" s="678" t="s">
        <v>1092</v>
      </c>
      <c r="E181" s="617" t="s">
        <v>1093</v>
      </c>
      <c r="F181" s="611" t="s">
        <v>1094</v>
      </c>
      <c r="G181" s="617" t="s">
        <v>304</v>
      </c>
      <c r="H181" s="622" t="s">
        <v>631</v>
      </c>
      <c r="I181" s="617" t="s">
        <v>1095</v>
      </c>
      <c r="J181" s="606">
        <v>4000</v>
      </c>
      <c r="K181" s="606">
        <f>J181*0.7</f>
        <v>2800</v>
      </c>
      <c r="L181" s="758">
        <f>M181</f>
        <v>1677</v>
      </c>
      <c r="M181" s="662">
        <v>1677</v>
      </c>
      <c r="N181" s="606">
        <v>1108</v>
      </c>
      <c r="O181" s="606">
        <v>1108</v>
      </c>
      <c r="P181" s="606"/>
      <c r="Q181" s="606"/>
      <c r="R181" s="607"/>
      <c r="S181" s="608"/>
      <c r="T181" s="608"/>
    </row>
    <row r="182" spans="1:20" s="734" customFormat="1" ht="66.75" customHeight="1" x14ac:dyDescent="0.25">
      <c r="A182" s="692">
        <v>7</v>
      </c>
      <c r="B182" s="742" t="s">
        <v>1166</v>
      </c>
      <c r="C182" s="602" t="s">
        <v>30</v>
      </c>
      <c r="D182" s="678">
        <v>7833196</v>
      </c>
      <c r="E182" s="617" t="s">
        <v>1074</v>
      </c>
      <c r="F182" s="611" t="s">
        <v>1075</v>
      </c>
      <c r="G182" s="617" t="s">
        <v>1010</v>
      </c>
      <c r="H182" s="617" t="s">
        <v>254</v>
      </c>
      <c r="I182" s="617" t="s">
        <v>1167</v>
      </c>
      <c r="J182" s="606">
        <v>2816</v>
      </c>
      <c r="K182" s="606">
        <f>J182*0.7</f>
        <v>1971.1999999999998</v>
      </c>
      <c r="L182" s="758">
        <v>1671</v>
      </c>
      <c r="M182" s="662">
        <v>1671</v>
      </c>
      <c r="N182" s="606">
        <v>300</v>
      </c>
      <c r="O182" s="606">
        <v>300</v>
      </c>
      <c r="P182" s="606"/>
      <c r="Q182" s="606"/>
      <c r="R182" s="618"/>
      <c r="S182" s="608"/>
      <c r="T182" s="608"/>
    </row>
    <row r="183" spans="1:20" s="755" customFormat="1" ht="49.5" customHeight="1" x14ac:dyDescent="0.25">
      <c r="A183" s="751" t="s">
        <v>1096</v>
      </c>
      <c r="B183" s="735" t="s">
        <v>260</v>
      </c>
      <c r="C183" s="752"/>
      <c r="D183" s="753"/>
      <c r="E183" s="720"/>
      <c r="F183" s="723"/>
      <c r="G183" s="720"/>
      <c r="H183" s="720"/>
      <c r="I183" s="720"/>
      <c r="J183" s="724">
        <f>J184</f>
        <v>5229</v>
      </c>
      <c r="K183" s="724">
        <f t="shared" ref="K183:Q183" si="56">K184</f>
        <v>3660.3</v>
      </c>
      <c r="L183" s="724">
        <f t="shared" si="56"/>
        <v>2900</v>
      </c>
      <c r="M183" s="724">
        <f t="shared" si="56"/>
        <v>2900</v>
      </c>
      <c r="N183" s="724">
        <f t="shared" si="56"/>
        <v>750</v>
      </c>
      <c r="O183" s="724">
        <f t="shared" si="56"/>
        <v>680</v>
      </c>
      <c r="P183" s="724"/>
      <c r="Q183" s="724">
        <f t="shared" si="56"/>
        <v>70</v>
      </c>
      <c r="R183" s="754"/>
      <c r="S183" s="608"/>
      <c r="T183" s="608"/>
    </row>
    <row r="184" spans="1:20" s="734" customFormat="1" ht="49.5" customHeight="1" x14ac:dyDescent="0.25">
      <c r="A184" s="756"/>
      <c r="B184" s="757" t="s">
        <v>518</v>
      </c>
      <c r="C184" s="627"/>
      <c r="D184" s="590"/>
      <c r="E184" s="695"/>
      <c r="F184" s="694"/>
      <c r="G184" s="695"/>
      <c r="H184" s="595"/>
      <c r="I184" s="695"/>
      <c r="J184" s="698">
        <f t="shared" ref="J184:Q184" si="57">SUM(J185:J187)</f>
        <v>5229</v>
      </c>
      <c r="K184" s="698">
        <f t="shared" si="57"/>
        <v>3660.3</v>
      </c>
      <c r="L184" s="698">
        <f t="shared" si="57"/>
        <v>2900</v>
      </c>
      <c r="M184" s="698">
        <f t="shared" si="57"/>
        <v>2900</v>
      </c>
      <c r="N184" s="698">
        <f t="shared" si="57"/>
        <v>750</v>
      </c>
      <c r="O184" s="698">
        <f t="shared" si="57"/>
        <v>680</v>
      </c>
      <c r="P184" s="698"/>
      <c r="Q184" s="698">
        <f t="shared" si="57"/>
        <v>70</v>
      </c>
      <c r="R184" s="607"/>
      <c r="S184" s="608"/>
      <c r="T184" s="608"/>
    </row>
    <row r="185" spans="1:20" s="734" customFormat="1" ht="66.75" customHeight="1" x14ac:dyDescent="0.25">
      <c r="A185" s="692">
        <v>1</v>
      </c>
      <c r="B185" s="742" t="s">
        <v>1097</v>
      </c>
      <c r="C185" s="602" t="s">
        <v>30</v>
      </c>
      <c r="D185" s="678" t="s">
        <v>1098</v>
      </c>
      <c r="E185" s="617" t="s">
        <v>1099</v>
      </c>
      <c r="F185" s="611" t="s">
        <v>1100</v>
      </c>
      <c r="G185" s="617" t="s">
        <v>304</v>
      </c>
      <c r="H185" s="622" t="s">
        <v>254</v>
      </c>
      <c r="I185" s="617" t="s">
        <v>1101</v>
      </c>
      <c r="J185" s="606">
        <v>1659</v>
      </c>
      <c r="K185" s="606">
        <f t="shared" ref="K185:K187" si="58">J185*0.7</f>
        <v>1161.3</v>
      </c>
      <c r="L185" s="313">
        <v>1000</v>
      </c>
      <c r="M185" s="662">
        <v>1000</v>
      </c>
      <c r="N185" s="606">
        <v>160</v>
      </c>
      <c r="O185" s="606">
        <v>160</v>
      </c>
      <c r="P185" s="606"/>
      <c r="Q185" s="606"/>
      <c r="R185" s="607"/>
      <c r="S185" s="608"/>
      <c r="T185" s="608"/>
    </row>
    <row r="186" spans="1:20" s="734" customFormat="1" ht="66.75" customHeight="1" x14ac:dyDescent="0.25">
      <c r="A186" s="692">
        <v>2</v>
      </c>
      <c r="B186" s="742" t="s">
        <v>1102</v>
      </c>
      <c r="C186" s="602" t="s">
        <v>30</v>
      </c>
      <c r="D186" s="678" t="s">
        <v>1103</v>
      </c>
      <c r="E186" s="617" t="s">
        <v>1104</v>
      </c>
      <c r="F186" s="611" t="s">
        <v>149</v>
      </c>
      <c r="G186" s="617" t="s">
        <v>304</v>
      </c>
      <c r="H186" s="622" t="s">
        <v>254</v>
      </c>
      <c r="I186" s="617" t="s">
        <v>1105</v>
      </c>
      <c r="J186" s="606">
        <v>1756</v>
      </c>
      <c r="K186" s="606">
        <f t="shared" si="58"/>
        <v>1229.1999999999998</v>
      </c>
      <c r="L186" s="313">
        <v>1000</v>
      </c>
      <c r="M186" s="662">
        <v>1000</v>
      </c>
      <c r="N186" s="606">
        <v>220</v>
      </c>
      <c r="O186" s="606">
        <v>150</v>
      </c>
      <c r="P186" s="606"/>
      <c r="Q186" s="606">
        <v>70</v>
      </c>
      <c r="R186" s="607"/>
      <c r="S186" s="608"/>
      <c r="T186" s="608"/>
    </row>
    <row r="187" spans="1:20" s="734" customFormat="1" ht="66.75" customHeight="1" x14ac:dyDescent="0.25">
      <c r="A187" s="692">
        <v>3</v>
      </c>
      <c r="B187" s="742" t="s">
        <v>1106</v>
      </c>
      <c r="C187" s="602" t="s">
        <v>30</v>
      </c>
      <c r="D187" s="678">
        <v>7828917</v>
      </c>
      <c r="E187" s="617" t="s">
        <v>1099</v>
      </c>
      <c r="F187" s="611" t="s">
        <v>1100</v>
      </c>
      <c r="G187" s="617" t="s">
        <v>304</v>
      </c>
      <c r="H187" s="622" t="s">
        <v>254</v>
      </c>
      <c r="I187" s="617" t="s">
        <v>1107</v>
      </c>
      <c r="J187" s="606">
        <v>1814</v>
      </c>
      <c r="K187" s="606">
        <f t="shared" si="58"/>
        <v>1269.8</v>
      </c>
      <c r="L187" s="313">
        <v>900</v>
      </c>
      <c r="M187" s="662">
        <v>900</v>
      </c>
      <c r="N187" s="606">
        <v>370</v>
      </c>
      <c r="O187" s="606">
        <v>370</v>
      </c>
      <c r="P187" s="606"/>
      <c r="Q187" s="606"/>
      <c r="R187" s="607"/>
      <c r="S187" s="608"/>
      <c r="T187" s="608"/>
    </row>
    <row r="188" spans="1:20" s="734" customFormat="1" ht="63.75" customHeight="1" x14ac:dyDescent="0.25">
      <c r="A188" s="668" t="s">
        <v>46</v>
      </c>
      <c r="B188" s="715" t="s">
        <v>271</v>
      </c>
      <c r="C188" s="715"/>
      <c r="D188" s="668"/>
      <c r="E188" s="668"/>
      <c r="F188" s="668"/>
      <c r="G188" s="668"/>
      <c r="H188" s="671"/>
      <c r="I188" s="668"/>
      <c r="J188" s="759"/>
      <c r="K188" s="759"/>
      <c r="L188" s="673"/>
      <c r="M188" s="673"/>
      <c r="N188" s="702">
        <v>300</v>
      </c>
      <c r="O188" s="702"/>
      <c r="P188" s="702"/>
      <c r="Q188" s="702">
        <v>300</v>
      </c>
      <c r="R188" s="607"/>
      <c r="S188" s="608"/>
      <c r="T188" s="608"/>
    </row>
    <row r="189" spans="1:20" s="674" customFormat="1" ht="66.75" customHeight="1" x14ac:dyDescent="0.25">
      <c r="H189" s="760"/>
    </row>
  </sheetData>
  <mergeCells count="21">
    <mergeCell ref="G5:G7"/>
    <mergeCell ref="H5:H7"/>
    <mergeCell ref="A1:R1"/>
    <mergeCell ref="A2:R2"/>
    <mergeCell ref="A3:R3"/>
    <mergeCell ref="K4:R4"/>
    <mergeCell ref="P5:P7"/>
    <mergeCell ref="Q5:Q7"/>
    <mergeCell ref="R5:R7"/>
    <mergeCell ref="I5:K5"/>
    <mergeCell ref="L5:M6"/>
    <mergeCell ref="N5:N7"/>
    <mergeCell ref="O5:O7"/>
    <mergeCell ref="I6:I7"/>
    <mergeCell ref="J6:K6"/>
    <mergeCell ref="A5:A7"/>
    <mergeCell ref="B5:B7"/>
    <mergeCell ref="D5:D7"/>
    <mergeCell ref="E5:E7"/>
    <mergeCell ref="F5:F7"/>
    <mergeCell ref="C5:C7"/>
  </mergeCells>
  <pageMargins left="0" right="0" top="0.39370078740157483" bottom="0.39370078740157483" header="0" footer="0"/>
  <pageSetup paperSize="9" scale="49" orientation="landscape" r:id="rId1"/>
  <headerFooter differentFirst="1">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zoomScale="70" zoomScaleNormal="70" workbookViewId="0">
      <selection activeCell="A3" sqref="A3:O3"/>
    </sheetView>
  </sheetViews>
  <sheetFormatPr defaultColWidth="9.140625" defaultRowHeight="15" x14ac:dyDescent="0.25"/>
  <cols>
    <col min="1" max="1" width="7" style="152" customWidth="1"/>
    <col min="2" max="2" width="30.5703125" style="152" customWidth="1"/>
    <col min="3" max="3" width="8.7109375" style="152" customWidth="1"/>
    <col min="4" max="4" width="13" style="152" customWidth="1"/>
    <col min="5" max="5" width="12" style="152" customWidth="1"/>
    <col min="6" max="6" width="11.140625" style="152" customWidth="1"/>
    <col min="7" max="7" width="17.85546875" style="152" customWidth="1"/>
    <col min="8" max="8" width="15.140625" style="152" customWidth="1"/>
    <col min="9" max="9" width="13" style="152" customWidth="1"/>
    <col min="10" max="10" width="12.7109375" style="152" customWidth="1"/>
    <col min="11" max="11" width="16" style="152" customWidth="1"/>
    <col min="12" max="12" width="14.140625" style="152" customWidth="1"/>
    <col min="13" max="13" width="12.85546875" style="152" customWidth="1"/>
    <col min="14" max="14" width="12.140625" style="152" customWidth="1"/>
    <col min="15" max="15" width="11.42578125" style="152" customWidth="1"/>
    <col min="16" max="16384" width="9.140625" style="152"/>
  </cols>
  <sheetData>
    <row r="1" spans="1:15" ht="31.5" customHeight="1" x14ac:dyDescent="0.25">
      <c r="A1" s="1003" t="s">
        <v>1213</v>
      </c>
      <c r="B1" s="1003"/>
      <c r="C1" s="1003"/>
      <c r="D1" s="1003"/>
      <c r="E1" s="1003"/>
      <c r="F1" s="1003"/>
      <c r="G1" s="1003"/>
      <c r="H1" s="1003"/>
      <c r="I1" s="1003"/>
      <c r="J1" s="1003"/>
      <c r="K1" s="1003"/>
      <c r="L1" s="1003"/>
      <c r="M1" s="1003"/>
      <c r="N1" s="1003"/>
      <c r="O1" s="1003"/>
    </row>
    <row r="2" spans="1:15" ht="49.5" customHeight="1" x14ac:dyDescent="0.25">
      <c r="A2" s="1000" t="s">
        <v>1363</v>
      </c>
      <c r="B2" s="1000"/>
      <c r="C2" s="1000"/>
      <c r="D2" s="1000"/>
      <c r="E2" s="1000"/>
      <c r="F2" s="1000"/>
      <c r="G2" s="1000"/>
      <c r="H2" s="1000"/>
      <c r="I2" s="1000"/>
      <c r="J2" s="1000"/>
      <c r="K2" s="1000"/>
      <c r="L2" s="1000"/>
      <c r="M2" s="1000"/>
      <c r="N2" s="1000"/>
      <c r="O2" s="1000"/>
    </row>
    <row r="3" spans="1:15" s="231" customFormat="1" ht="24" customHeight="1" x14ac:dyDescent="0.3">
      <c r="A3" s="1001" t="s">
        <v>1367</v>
      </c>
      <c r="B3" s="1001"/>
      <c r="C3" s="1001"/>
      <c r="D3" s="1001"/>
      <c r="E3" s="1001"/>
      <c r="F3" s="1001"/>
      <c r="G3" s="1001"/>
      <c r="H3" s="1001"/>
      <c r="I3" s="1001"/>
      <c r="J3" s="1001"/>
      <c r="K3" s="1001"/>
      <c r="L3" s="1001"/>
      <c r="M3" s="1001"/>
      <c r="N3" s="1001"/>
      <c r="O3" s="1001"/>
    </row>
    <row r="4" spans="1:15" s="231" customFormat="1" ht="29.25" customHeight="1" x14ac:dyDescent="0.3">
      <c r="A4" s="291"/>
      <c r="B4" s="292"/>
      <c r="C4" s="291"/>
      <c r="D4" s="292"/>
      <c r="E4" s="291"/>
      <c r="F4" s="291"/>
      <c r="G4" s="291"/>
      <c r="H4" s="293"/>
      <c r="I4" s="293"/>
      <c r="J4" s="293"/>
      <c r="K4" s="1002" t="s">
        <v>238</v>
      </c>
      <c r="L4" s="1002"/>
      <c r="M4" s="1002"/>
      <c r="N4" s="1002"/>
      <c r="O4" s="1002"/>
    </row>
    <row r="5" spans="1:15" s="231" customFormat="1" ht="120.75" customHeight="1" x14ac:dyDescent="0.3">
      <c r="A5" s="294" t="s">
        <v>1</v>
      </c>
      <c r="B5" s="294" t="s">
        <v>505</v>
      </c>
      <c r="C5" s="294" t="s">
        <v>3</v>
      </c>
      <c r="D5" s="294" t="s">
        <v>111</v>
      </c>
      <c r="E5" s="294" t="s">
        <v>73</v>
      </c>
      <c r="F5" s="294" t="s">
        <v>506</v>
      </c>
      <c r="G5" s="295" t="s">
        <v>507</v>
      </c>
      <c r="H5" s="294" t="s">
        <v>245</v>
      </c>
      <c r="I5" s="294" t="s">
        <v>508</v>
      </c>
      <c r="J5" s="294" t="s">
        <v>761</v>
      </c>
      <c r="K5" s="294" t="s">
        <v>777</v>
      </c>
      <c r="L5" s="294" t="s">
        <v>1300</v>
      </c>
      <c r="M5" s="294" t="s">
        <v>1274</v>
      </c>
      <c r="N5" s="294" t="s">
        <v>1275</v>
      </c>
      <c r="O5" s="294" t="s">
        <v>6</v>
      </c>
    </row>
    <row r="6" spans="1:15" s="231" customFormat="1" ht="28.5" customHeight="1" x14ac:dyDescent="0.3">
      <c r="A6" s="238">
        <v>1</v>
      </c>
      <c r="B6" s="238">
        <v>2</v>
      </c>
      <c r="C6" s="238">
        <v>3</v>
      </c>
      <c r="D6" s="238">
        <v>4</v>
      </c>
      <c r="E6" s="238">
        <v>5</v>
      </c>
      <c r="F6" s="238">
        <v>6</v>
      </c>
      <c r="G6" s="238">
        <v>7</v>
      </c>
      <c r="H6" s="238">
        <v>8</v>
      </c>
      <c r="I6" s="238">
        <v>9</v>
      </c>
      <c r="J6" s="238">
        <v>10</v>
      </c>
      <c r="K6" s="238">
        <v>11</v>
      </c>
      <c r="L6" s="238">
        <v>12</v>
      </c>
      <c r="M6" s="238">
        <v>13</v>
      </c>
      <c r="N6" s="238">
        <v>14</v>
      </c>
      <c r="O6" s="238">
        <v>15</v>
      </c>
    </row>
    <row r="7" spans="1:15" s="237" customFormat="1" ht="36.75" customHeight="1" x14ac:dyDescent="0.3">
      <c r="A7" s="234"/>
      <c r="B7" s="234" t="s">
        <v>8</v>
      </c>
      <c r="C7" s="234"/>
      <c r="D7" s="235"/>
      <c r="E7" s="234"/>
      <c r="F7" s="234"/>
      <c r="G7" s="234"/>
      <c r="H7" s="236">
        <f>H8+H13</f>
        <v>95106</v>
      </c>
      <c r="I7" s="236">
        <f t="shared" ref="I7:K7" si="0">I8+I13</f>
        <v>8343</v>
      </c>
      <c r="J7" s="236">
        <f t="shared" si="0"/>
        <v>18044</v>
      </c>
      <c r="K7" s="236">
        <f t="shared" si="0"/>
        <v>15360</v>
      </c>
      <c r="L7" s="236">
        <f t="shared" ref="L7:M7" si="1">L8+L13</f>
        <v>15377</v>
      </c>
      <c r="M7" s="236">
        <f t="shared" si="1"/>
        <v>17</v>
      </c>
      <c r="N7" s="236"/>
      <c r="O7" s="234"/>
    </row>
    <row r="8" spans="1:15" s="289" customFormat="1" ht="54" customHeight="1" x14ac:dyDescent="0.3">
      <c r="A8" s="286" t="s">
        <v>11</v>
      </c>
      <c r="B8" s="290" t="s">
        <v>1250</v>
      </c>
      <c r="C8" s="286"/>
      <c r="D8" s="287"/>
      <c r="E8" s="286"/>
      <c r="F8" s="286"/>
      <c r="G8" s="286"/>
      <c r="H8" s="288">
        <f>H9</f>
        <v>95106</v>
      </c>
      <c r="I8" s="288">
        <f t="shared" ref="I8:M8" si="2">I9</f>
        <v>8343</v>
      </c>
      <c r="J8" s="288">
        <f t="shared" si="2"/>
        <v>18044</v>
      </c>
      <c r="K8" s="288">
        <f t="shared" si="2"/>
        <v>14769</v>
      </c>
      <c r="L8" s="288">
        <f t="shared" si="2"/>
        <v>14786</v>
      </c>
      <c r="M8" s="288">
        <f t="shared" si="2"/>
        <v>17</v>
      </c>
      <c r="N8" s="288"/>
      <c r="O8" s="286"/>
    </row>
    <row r="9" spans="1:15" s="231" customFormat="1" ht="63.75" customHeight="1" x14ac:dyDescent="0.3">
      <c r="A9" s="294"/>
      <c r="B9" s="296" t="s">
        <v>509</v>
      </c>
      <c r="C9" s="294"/>
      <c r="D9" s="296"/>
      <c r="E9" s="294"/>
      <c r="F9" s="294"/>
      <c r="G9" s="294"/>
      <c r="H9" s="297">
        <f>SUM(H10:H12)</f>
        <v>95106</v>
      </c>
      <c r="I9" s="297">
        <f t="shared" ref="I9:K9" si="3">SUM(I10:I12)</f>
        <v>8343</v>
      </c>
      <c r="J9" s="297">
        <f t="shared" si="3"/>
        <v>18044</v>
      </c>
      <c r="K9" s="297">
        <f t="shared" si="3"/>
        <v>14769</v>
      </c>
      <c r="L9" s="297">
        <f t="shared" ref="L9:M9" si="4">SUM(L10:L12)</f>
        <v>14786</v>
      </c>
      <c r="M9" s="297">
        <f t="shared" si="4"/>
        <v>17</v>
      </c>
      <c r="N9" s="297"/>
      <c r="O9" s="297"/>
    </row>
    <row r="10" spans="1:15" s="231" customFormat="1" ht="60.75" customHeight="1" x14ac:dyDescent="0.3">
      <c r="A10" s="298">
        <v>1</v>
      </c>
      <c r="B10" s="299" t="s">
        <v>510</v>
      </c>
      <c r="C10" s="300" t="s">
        <v>30</v>
      </c>
      <c r="D10" s="300">
        <v>7609029</v>
      </c>
      <c r="E10" s="298" t="s">
        <v>99</v>
      </c>
      <c r="F10" s="298" t="s">
        <v>511</v>
      </c>
      <c r="G10" s="301" t="s">
        <v>512</v>
      </c>
      <c r="H10" s="302">
        <v>4852</v>
      </c>
      <c r="I10" s="303">
        <f>H10-1775</f>
        <v>3077</v>
      </c>
      <c r="J10" s="303">
        <v>4852</v>
      </c>
      <c r="K10" s="303">
        <v>101</v>
      </c>
      <c r="L10" s="303">
        <v>101</v>
      </c>
      <c r="M10" s="303"/>
      <c r="N10" s="303"/>
      <c r="O10" s="304"/>
    </row>
    <row r="11" spans="1:15" s="953" customFormat="1" ht="75.75" customHeight="1" x14ac:dyDescent="0.3">
      <c r="A11" s="945">
        <v>2</v>
      </c>
      <c r="B11" s="946" t="s">
        <v>632</v>
      </c>
      <c r="C11" s="947" t="s">
        <v>30</v>
      </c>
      <c r="D11" s="947">
        <v>7621643</v>
      </c>
      <c r="E11" s="948" t="s">
        <v>99</v>
      </c>
      <c r="F11" s="948" t="s">
        <v>511</v>
      </c>
      <c r="G11" s="949" t="s">
        <v>513</v>
      </c>
      <c r="H11" s="950">
        <v>13192</v>
      </c>
      <c r="I11" s="951">
        <f>H11-7926</f>
        <v>5266</v>
      </c>
      <c r="J11" s="951">
        <v>13192</v>
      </c>
      <c r="K11" s="951">
        <v>6801</v>
      </c>
      <c r="L11" s="951">
        <v>6818</v>
      </c>
      <c r="M11" s="951">
        <v>17</v>
      </c>
      <c r="N11" s="951"/>
      <c r="O11" s="952"/>
    </row>
    <row r="12" spans="1:15" s="279" customFormat="1" ht="114.75" customHeight="1" x14ac:dyDescent="0.3">
      <c r="A12" s="298">
        <v>3</v>
      </c>
      <c r="B12" s="305" t="s">
        <v>514</v>
      </c>
      <c r="C12" s="280" t="s">
        <v>13</v>
      </c>
      <c r="D12" s="300">
        <v>7446848</v>
      </c>
      <c r="E12" s="298" t="s">
        <v>98</v>
      </c>
      <c r="F12" s="298" t="s">
        <v>1201</v>
      </c>
      <c r="G12" s="280" t="s">
        <v>515</v>
      </c>
      <c r="H12" s="306">
        <v>77062</v>
      </c>
      <c r="I12" s="306"/>
      <c r="J12" s="306"/>
      <c r="K12" s="306">
        <v>7867</v>
      </c>
      <c r="L12" s="306">
        <v>7867</v>
      </c>
      <c r="M12" s="306"/>
      <c r="N12" s="306"/>
      <c r="O12" s="305"/>
    </row>
    <row r="13" spans="1:15" s="310" customFormat="1" ht="68.25" customHeight="1" x14ac:dyDescent="0.25">
      <c r="A13" s="307" t="s">
        <v>16</v>
      </c>
      <c r="B13" s="308" t="s">
        <v>1249</v>
      </c>
      <c r="C13" s="309"/>
      <c r="D13" s="309"/>
      <c r="E13" s="309"/>
      <c r="F13" s="309"/>
      <c r="G13" s="309"/>
      <c r="H13" s="309"/>
      <c r="I13" s="309"/>
      <c r="J13" s="309"/>
      <c r="K13" s="316">
        <f>SUM(K14:K15)</f>
        <v>591</v>
      </c>
      <c r="L13" s="316">
        <f>SUM(L14:L15)</f>
        <v>591</v>
      </c>
      <c r="M13" s="316"/>
      <c r="N13" s="316"/>
      <c r="O13" s="309"/>
    </row>
    <row r="14" spans="1:15" s="312" customFormat="1" ht="113.25" customHeight="1" x14ac:dyDescent="0.25">
      <c r="A14" s="281">
        <v>1</v>
      </c>
      <c r="B14" s="313" t="s">
        <v>1251</v>
      </c>
      <c r="C14" s="311"/>
      <c r="D14" s="311"/>
      <c r="E14" s="314" t="s">
        <v>1222</v>
      </c>
      <c r="F14" s="311"/>
      <c r="G14" s="311"/>
      <c r="H14" s="311"/>
      <c r="I14" s="311"/>
      <c r="J14" s="311"/>
      <c r="K14" s="315">
        <v>254</v>
      </c>
      <c r="L14" s="315">
        <v>254</v>
      </c>
      <c r="M14" s="315"/>
      <c r="N14" s="315"/>
      <c r="O14" s="311"/>
    </row>
    <row r="15" spans="1:15" s="312" customFormat="1" ht="72.75" customHeight="1" x14ac:dyDescent="0.25">
      <c r="A15" s="281">
        <v>2</v>
      </c>
      <c r="B15" s="313" t="s">
        <v>1252</v>
      </c>
      <c r="C15" s="311"/>
      <c r="D15" s="314">
        <v>7624889</v>
      </c>
      <c r="E15" s="314" t="s">
        <v>99</v>
      </c>
      <c r="F15" s="311"/>
      <c r="G15" s="311"/>
      <c r="H15" s="311"/>
      <c r="I15" s="311"/>
      <c r="J15" s="311"/>
      <c r="K15" s="315">
        <v>337</v>
      </c>
      <c r="L15" s="315">
        <v>337</v>
      </c>
      <c r="M15" s="315"/>
      <c r="N15" s="315"/>
      <c r="O15" s="311"/>
    </row>
    <row r="16" spans="1:15" s="312" customFormat="1" ht="18.75" x14ac:dyDescent="0.25"/>
  </sheetData>
  <mergeCells count="4">
    <mergeCell ref="A2:O2"/>
    <mergeCell ref="A3:O3"/>
    <mergeCell ref="K4:O4"/>
    <mergeCell ref="A1:O1"/>
  </mergeCells>
  <pageMargins left="0" right="0" top="0.51181102362204722" bottom="0.74803149606299213" header="0" footer="0"/>
  <pageSetup paperSize="9" scale="68" orientation="landscape" r:id="rId1"/>
  <headerFooter differentFirst="1">
    <oddHeader>&amp;C&amp;P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zoomScale="70" zoomScaleNormal="70" workbookViewId="0">
      <selection activeCell="A3" sqref="A3:M3"/>
    </sheetView>
  </sheetViews>
  <sheetFormatPr defaultColWidth="9.140625" defaultRowHeight="15" x14ac:dyDescent="0.25"/>
  <cols>
    <col min="1" max="1" width="6.7109375" style="152" customWidth="1"/>
    <col min="2" max="2" width="34" style="152" customWidth="1"/>
    <col min="3" max="3" width="12.42578125" style="152" customWidth="1"/>
    <col min="4" max="4" width="14.5703125" style="152" customWidth="1"/>
    <col min="5" max="5" width="12.7109375" style="152" customWidth="1"/>
    <col min="6" max="6" width="14.5703125" style="152" customWidth="1"/>
    <col min="7" max="7" width="18.85546875" style="152" customWidth="1"/>
    <col min="8" max="8" width="12.7109375" style="152" customWidth="1"/>
    <col min="9" max="12" width="14.28515625" style="152" customWidth="1"/>
    <col min="13" max="13" width="16.5703125" style="152" customWidth="1"/>
    <col min="14" max="14" width="12.85546875" style="152" customWidth="1"/>
    <col min="15" max="16384" width="9.140625" style="152"/>
  </cols>
  <sheetData>
    <row r="1" spans="1:13" ht="29.25" customHeight="1" x14ac:dyDescent="0.25">
      <c r="A1" s="1003" t="s">
        <v>1214</v>
      </c>
      <c r="B1" s="1003"/>
      <c r="C1" s="1003"/>
      <c r="D1" s="1003"/>
      <c r="E1" s="1003"/>
      <c r="F1" s="1003"/>
      <c r="G1" s="1003"/>
      <c r="H1" s="1003"/>
      <c r="I1" s="1003"/>
      <c r="J1" s="1003"/>
      <c r="K1" s="1003"/>
      <c r="L1" s="1003"/>
      <c r="M1" s="1003"/>
    </row>
    <row r="2" spans="1:13" ht="45.75" customHeight="1" x14ac:dyDescent="0.25">
      <c r="A2" s="1000" t="s">
        <v>1296</v>
      </c>
      <c r="B2" s="1000"/>
      <c r="C2" s="1000"/>
      <c r="D2" s="1000"/>
      <c r="E2" s="1000"/>
      <c r="F2" s="1000"/>
      <c r="G2" s="1000"/>
      <c r="H2" s="1000"/>
      <c r="I2" s="1000"/>
      <c r="J2" s="1000"/>
      <c r="K2" s="1000"/>
      <c r="L2" s="1000"/>
      <c r="M2" s="1000"/>
    </row>
    <row r="3" spans="1:13" ht="29.25" customHeight="1" x14ac:dyDescent="0.25">
      <c r="A3" s="1001" t="s">
        <v>1367</v>
      </c>
      <c r="B3" s="1001"/>
      <c r="C3" s="1001"/>
      <c r="D3" s="1001"/>
      <c r="E3" s="1001"/>
      <c r="F3" s="1001"/>
      <c r="G3" s="1001"/>
      <c r="H3" s="1001"/>
      <c r="I3" s="1001"/>
      <c r="J3" s="1001"/>
      <c r="K3" s="1001"/>
      <c r="L3" s="1001"/>
      <c r="M3" s="1001"/>
    </row>
    <row r="4" spans="1:13" s="230" customFormat="1" ht="31.5" customHeight="1" x14ac:dyDescent="0.25">
      <c r="A4" s="1002" t="s">
        <v>238</v>
      </c>
      <c r="B4" s="1002"/>
      <c r="C4" s="1002"/>
      <c r="D4" s="1002"/>
      <c r="E4" s="1002"/>
      <c r="F4" s="1002"/>
      <c r="G4" s="1002"/>
      <c r="H4" s="1002"/>
      <c r="I4" s="1002"/>
      <c r="J4" s="1002"/>
      <c r="K4" s="1002"/>
      <c r="L4" s="1002"/>
      <c r="M4" s="1002"/>
    </row>
    <row r="5" spans="1:13" s="233" customFormat="1" ht="73.5" customHeight="1" x14ac:dyDescent="0.25">
      <c r="A5" s="253" t="s">
        <v>1</v>
      </c>
      <c r="B5" s="253" t="s">
        <v>505</v>
      </c>
      <c r="C5" s="253" t="s">
        <v>3</v>
      </c>
      <c r="D5" s="253" t="s">
        <v>111</v>
      </c>
      <c r="E5" s="253" t="s">
        <v>73</v>
      </c>
      <c r="F5" s="253" t="s">
        <v>506</v>
      </c>
      <c r="G5" s="254" t="s">
        <v>1221</v>
      </c>
      <c r="H5" s="253" t="s">
        <v>245</v>
      </c>
      <c r="I5" s="253" t="s">
        <v>371</v>
      </c>
      <c r="J5" s="253" t="s">
        <v>1300</v>
      </c>
      <c r="K5" s="253" t="s">
        <v>1274</v>
      </c>
      <c r="L5" s="253" t="s">
        <v>1275</v>
      </c>
      <c r="M5" s="253" t="s">
        <v>6</v>
      </c>
    </row>
    <row r="6" spans="1:13" s="233" customFormat="1" ht="28.5" customHeight="1" x14ac:dyDescent="0.25">
      <c r="A6" s="232">
        <v>1</v>
      </c>
      <c r="B6" s="232">
        <v>2</v>
      </c>
      <c r="C6" s="232">
        <v>3</v>
      </c>
      <c r="D6" s="232">
        <v>4</v>
      </c>
      <c r="E6" s="232">
        <v>5</v>
      </c>
      <c r="F6" s="232">
        <v>6</v>
      </c>
      <c r="G6" s="232">
        <v>7</v>
      </c>
      <c r="H6" s="232">
        <v>8</v>
      </c>
      <c r="I6" s="232">
        <v>9</v>
      </c>
      <c r="J6" s="232">
        <v>10</v>
      </c>
      <c r="K6" s="232">
        <v>11</v>
      </c>
      <c r="L6" s="232">
        <v>12</v>
      </c>
      <c r="M6" s="232">
        <v>13</v>
      </c>
    </row>
    <row r="7" spans="1:13" s="258" customFormat="1" ht="34.5" customHeight="1" x14ac:dyDescent="0.25">
      <c r="A7" s="255"/>
      <c r="B7" s="255" t="s">
        <v>8</v>
      </c>
      <c r="C7" s="255"/>
      <c r="D7" s="256"/>
      <c r="E7" s="255"/>
      <c r="F7" s="255"/>
      <c r="G7" s="255"/>
      <c r="H7" s="257">
        <f>H8+H11</f>
        <v>64100</v>
      </c>
      <c r="I7" s="257">
        <f>I8+I11</f>
        <v>38100</v>
      </c>
      <c r="J7" s="257">
        <f>J8+J11</f>
        <v>22419</v>
      </c>
      <c r="K7" s="257"/>
      <c r="L7" s="257">
        <f t="shared" ref="L7" si="0">L8+L11</f>
        <v>15681</v>
      </c>
      <c r="M7" s="255"/>
    </row>
    <row r="8" spans="1:13" s="258" customFormat="1" ht="34.5" customHeight="1" x14ac:dyDescent="0.25">
      <c r="A8" s="283" t="s">
        <v>11</v>
      </c>
      <c r="B8" s="282" t="s">
        <v>1220</v>
      </c>
      <c r="C8" s="255"/>
      <c r="D8" s="256"/>
      <c r="E8" s="255"/>
      <c r="F8" s="255"/>
      <c r="G8" s="255"/>
      <c r="H8" s="284">
        <f>SUM(H9:H10)</f>
        <v>1076</v>
      </c>
      <c r="I8" s="284">
        <f>SUM(I9:I10)</f>
        <v>376</v>
      </c>
      <c r="J8" s="284">
        <f>SUM(J9:J10)</f>
        <v>100</v>
      </c>
      <c r="K8" s="284"/>
      <c r="L8" s="284">
        <f t="shared" ref="L8" si="1">SUM(L9:L10)</f>
        <v>276</v>
      </c>
      <c r="M8" s="255"/>
    </row>
    <row r="9" spans="1:13" s="233" customFormat="1" ht="67.5" customHeight="1" x14ac:dyDescent="0.25">
      <c r="A9" s="259">
        <v>1</v>
      </c>
      <c r="B9" s="260" t="s">
        <v>706</v>
      </c>
      <c r="C9" s="261" t="s">
        <v>30</v>
      </c>
      <c r="D9" s="262"/>
      <c r="E9" s="261" t="s">
        <v>707</v>
      </c>
      <c r="F9" s="261" t="s">
        <v>631</v>
      </c>
      <c r="G9" s="267" t="s">
        <v>1200</v>
      </c>
      <c r="H9" s="263">
        <v>800</v>
      </c>
      <c r="I9" s="263">
        <v>100</v>
      </c>
      <c r="J9" s="263">
        <v>100</v>
      </c>
      <c r="K9" s="263"/>
      <c r="L9" s="263"/>
      <c r="M9" s="263"/>
    </row>
    <row r="10" spans="1:13" s="944" customFormat="1" ht="73.5" customHeight="1" x14ac:dyDescent="0.25">
      <c r="A10" s="934">
        <v>2</v>
      </c>
      <c r="B10" s="935" t="s">
        <v>709</v>
      </c>
      <c r="C10" s="936" t="s">
        <v>30</v>
      </c>
      <c r="D10" s="937"/>
      <c r="E10" s="938" t="s">
        <v>787</v>
      </c>
      <c r="F10" s="939" t="s">
        <v>710</v>
      </c>
      <c r="G10" s="940" t="s">
        <v>711</v>
      </c>
      <c r="H10" s="941">
        <v>276</v>
      </c>
      <c r="I10" s="942">
        <v>276</v>
      </c>
      <c r="J10" s="942"/>
      <c r="K10" s="942"/>
      <c r="L10" s="942">
        <v>276</v>
      </c>
      <c r="M10" s="943"/>
    </row>
    <row r="11" spans="1:13" s="258" customFormat="1" ht="34.5" customHeight="1" x14ac:dyDescent="0.25">
      <c r="A11" s="283" t="s">
        <v>1219</v>
      </c>
      <c r="B11" s="282" t="s">
        <v>10</v>
      </c>
      <c r="C11" s="255"/>
      <c r="D11" s="256"/>
      <c r="E11" s="255"/>
      <c r="F11" s="255"/>
      <c r="G11" s="255"/>
      <c r="H11" s="284">
        <f>SUM(H12:H15)</f>
        <v>63024</v>
      </c>
      <c r="I11" s="284">
        <f>SUM(I12:I15)</f>
        <v>37724</v>
      </c>
      <c r="J11" s="284">
        <f>SUM(J12:J15)</f>
        <v>22319</v>
      </c>
      <c r="K11" s="284"/>
      <c r="L11" s="284">
        <f t="shared" ref="L11" si="2">SUM(L12:L15)</f>
        <v>15405</v>
      </c>
      <c r="M11" s="255"/>
    </row>
    <row r="12" spans="1:13" s="233" customFormat="1" ht="56.25" customHeight="1" x14ac:dyDescent="0.25">
      <c r="A12" s="259">
        <v>1</v>
      </c>
      <c r="B12" s="260" t="s">
        <v>1212</v>
      </c>
      <c r="C12" s="261" t="s">
        <v>13</v>
      </c>
      <c r="D12" s="261">
        <v>7788067</v>
      </c>
      <c r="E12" s="261" t="s">
        <v>704</v>
      </c>
      <c r="F12" s="261" t="s">
        <v>705</v>
      </c>
      <c r="G12" s="267" t="s">
        <v>859</v>
      </c>
      <c r="H12" s="263">
        <v>62000</v>
      </c>
      <c r="I12" s="263">
        <v>36700</v>
      </c>
      <c r="J12" s="263">
        <f>I12-L12</f>
        <v>21300</v>
      </c>
      <c r="K12" s="263"/>
      <c r="L12" s="263">
        <v>15400</v>
      </c>
      <c r="M12" s="263"/>
    </row>
    <row r="13" spans="1:13" s="944" customFormat="1" ht="63" customHeight="1" x14ac:dyDescent="0.25">
      <c r="A13" s="934">
        <v>2</v>
      </c>
      <c r="B13" s="935" t="s">
        <v>1207</v>
      </c>
      <c r="C13" s="936" t="s">
        <v>30</v>
      </c>
      <c r="D13" s="937"/>
      <c r="E13" s="938" t="s">
        <v>169</v>
      </c>
      <c r="F13" s="939" t="s">
        <v>631</v>
      </c>
      <c r="G13" s="940" t="s">
        <v>708</v>
      </c>
      <c r="H13" s="941">
        <v>770</v>
      </c>
      <c r="I13" s="942">
        <v>770</v>
      </c>
      <c r="J13" s="942">
        <v>765</v>
      </c>
      <c r="K13" s="942"/>
      <c r="L13" s="942">
        <f>I13-J13</f>
        <v>5</v>
      </c>
      <c r="M13" s="943"/>
    </row>
    <row r="14" spans="1:13" s="233" customFormat="1" ht="87" customHeight="1" x14ac:dyDescent="0.25">
      <c r="A14" s="259">
        <v>3</v>
      </c>
      <c r="B14" s="260" t="s">
        <v>712</v>
      </c>
      <c r="C14" s="261" t="s">
        <v>30</v>
      </c>
      <c r="D14" s="264"/>
      <c r="E14" s="265" t="s">
        <v>787</v>
      </c>
      <c r="F14" s="266" t="s">
        <v>661</v>
      </c>
      <c r="G14" s="267" t="s">
        <v>713</v>
      </c>
      <c r="H14" s="268">
        <v>99</v>
      </c>
      <c r="I14" s="269">
        <v>99</v>
      </c>
      <c r="J14" s="269">
        <v>99</v>
      </c>
      <c r="K14" s="269"/>
      <c r="L14" s="269"/>
      <c r="M14" s="270"/>
    </row>
    <row r="15" spans="1:13" s="233" customFormat="1" ht="102.75" customHeight="1" x14ac:dyDescent="0.25">
      <c r="A15" s="259">
        <v>4</v>
      </c>
      <c r="B15" s="260" t="s">
        <v>714</v>
      </c>
      <c r="C15" s="261" t="s">
        <v>30</v>
      </c>
      <c r="D15" s="264"/>
      <c r="E15" s="265" t="s">
        <v>787</v>
      </c>
      <c r="F15" s="266">
        <v>2020</v>
      </c>
      <c r="G15" s="267" t="s">
        <v>715</v>
      </c>
      <c r="H15" s="268">
        <v>155</v>
      </c>
      <c r="I15" s="269">
        <v>155</v>
      </c>
      <c r="J15" s="269">
        <v>155</v>
      </c>
      <c r="K15" s="269"/>
      <c r="L15" s="269"/>
      <c r="M15" s="270"/>
    </row>
  </sheetData>
  <mergeCells count="4">
    <mergeCell ref="A1:M1"/>
    <mergeCell ref="A2:M2"/>
    <mergeCell ref="A3:M3"/>
    <mergeCell ref="A4:M4"/>
  </mergeCells>
  <pageMargins left="0" right="0" top="0.31496062992125984" bottom="0.31496062992125984" header="0" footer="0"/>
  <pageSetup paperSize="9" scale="70" orientation="landscape" r:id="rId1"/>
  <headerFooter differentFirst="1">
    <oddHeader>&amp;C&amp;P</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49"/>
  <sheetViews>
    <sheetView zoomScale="70" zoomScaleNormal="70" workbookViewId="0">
      <selection activeCell="A3" sqref="A3:Q3"/>
    </sheetView>
  </sheetViews>
  <sheetFormatPr defaultRowHeight="15.75" x14ac:dyDescent="0.25"/>
  <cols>
    <col min="1" max="1" width="7.28515625" style="9" customWidth="1"/>
    <col min="2" max="2" width="40.140625" style="59" customWidth="1"/>
    <col min="3" max="3" width="11.5703125" style="59" customWidth="1"/>
    <col min="4" max="4" width="13.42578125" style="59" customWidth="1"/>
    <col min="5" max="5" width="15" style="59" customWidth="1"/>
    <col min="6" max="6" width="15.7109375" style="60" customWidth="1"/>
    <col min="7" max="7" width="15.28515625" style="59" customWidth="1"/>
    <col min="8" max="8" width="14.7109375" style="59" customWidth="1"/>
    <col min="9" max="9" width="19.85546875" style="59" customWidth="1"/>
    <col min="10" max="10" width="14.5703125" style="61" customWidth="1"/>
    <col min="11" max="11" width="12.85546875" style="61" customWidth="1"/>
    <col min="12" max="12" width="13.85546875" style="61" customWidth="1"/>
    <col min="13" max="13" width="13.7109375" style="62" customWidth="1"/>
    <col min="14" max="14" width="13.5703125" style="62" customWidth="1"/>
    <col min="15" max="15" width="10.7109375" style="62" customWidth="1"/>
    <col min="16" max="16" width="12.5703125" style="62" customWidth="1"/>
    <col min="17" max="17" width="13.28515625" style="9" customWidth="1"/>
    <col min="18" max="18" width="15.85546875" style="63" customWidth="1"/>
    <col min="19" max="19" width="19.5703125" style="8" customWidth="1"/>
    <col min="20" max="20" width="19.140625" style="8" customWidth="1"/>
    <col min="21" max="46" width="6.42578125" style="8" customWidth="1"/>
    <col min="47" max="259" width="9.140625" style="9"/>
    <col min="260" max="260" width="7.28515625" style="9" customWidth="1"/>
    <col min="261" max="261" width="40.140625" style="9" customWidth="1"/>
    <col min="262" max="262" width="16.28515625" style="9" customWidth="1"/>
    <col min="263" max="263" width="15.42578125" style="9" customWidth="1"/>
    <col min="264" max="264" width="15" style="9" customWidth="1"/>
    <col min="265" max="265" width="15.7109375" style="9" customWidth="1"/>
    <col min="266" max="266" width="15.28515625" style="9" customWidth="1"/>
    <col min="267" max="267" width="14.7109375" style="9" customWidth="1"/>
    <col min="268" max="268" width="19.85546875" style="9" customWidth="1"/>
    <col min="269" max="269" width="17" style="9" customWidth="1"/>
    <col min="270" max="270" width="14.7109375" style="9" customWidth="1"/>
    <col min="271" max="271" width="15.28515625" style="9" customWidth="1"/>
    <col min="272" max="272" width="16.42578125" style="9" customWidth="1"/>
    <col min="273" max="273" width="20.28515625" style="9" customWidth="1"/>
    <col min="274" max="274" width="15.85546875" style="9" customWidth="1"/>
    <col min="275" max="275" width="19.5703125" style="9" customWidth="1"/>
    <col min="276" max="276" width="19.140625" style="9" customWidth="1"/>
    <col min="277" max="302" width="6.42578125" style="9" customWidth="1"/>
    <col min="303" max="515" width="9.140625" style="9"/>
    <col min="516" max="516" width="7.28515625" style="9" customWidth="1"/>
    <col min="517" max="517" width="40.140625" style="9" customWidth="1"/>
    <col min="518" max="518" width="16.28515625" style="9" customWidth="1"/>
    <col min="519" max="519" width="15.42578125" style="9" customWidth="1"/>
    <col min="520" max="520" width="15" style="9" customWidth="1"/>
    <col min="521" max="521" width="15.7109375" style="9" customWidth="1"/>
    <col min="522" max="522" width="15.28515625" style="9" customWidth="1"/>
    <col min="523" max="523" width="14.7109375" style="9" customWidth="1"/>
    <col min="524" max="524" width="19.85546875" style="9" customWidth="1"/>
    <col min="525" max="525" width="17" style="9" customWidth="1"/>
    <col min="526" max="526" width="14.7109375" style="9" customWidth="1"/>
    <col min="527" max="527" width="15.28515625" style="9" customWidth="1"/>
    <col min="528" max="528" width="16.42578125" style="9" customWidth="1"/>
    <col min="529" max="529" width="20.28515625" style="9" customWidth="1"/>
    <col min="530" max="530" width="15.85546875" style="9" customWidth="1"/>
    <col min="531" max="531" width="19.5703125" style="9" customWidth="1"/>
    <col min="532" max="532" width="19.140625" style="9" customWidth="1"/>
    <col min="533" max="558" width="6.42578125" style="9" customWidth="1"/>
    <col min="559" max="771" width="9.140625" style="9"/>
    <col min="772" max="772" width="7.28515625" style="9" customWidth="1"/>
    <col min="773" max="773" width="40.140625" style="9" customWidth="1"/>
    <col min="774" max="774" width="16.28515625" style="9" customWidth="1"/>
    <col min="775" max="775" width="15.42578125" style="9" customWidth="1"/>
    <col min="776" max="776" width="15" style="9" customWidth="1"/>
    <col min="777" max="777" width="15.7109375" style="9" customWidth="1"/>
    <col min="778" max="778" width="15.28515625" style="9" customWidth="1"/>
    <col min="779" max="779" width="14.7109375" style="9" customWidth="1"/>
    <col min="780" max="780" width="19.85546875" style="9" customWidth="1"/>
    <col min="781" max="781" width="17" style="9" customWidth="1"/>
    <col min="782" max="782" width="14.7109375" style="9" customWidth="1"/>
    <col min="783" max="783" width="15.28515625" style="9" customWidth="1"/>
    <col min="784" max="784" width="16.42578125" style="9" customWidth="1"/>
    <col min="785" max="785" width="20.28515625" style="9" customWidth="1"/>
    <col min="786" max="786" width="15.85546875" style="9" customWidth="1"/>
    <col min="787" max="787" width="19.5703125" style="9" customWidth="1"/>
    <col min="788" max="788" width="19.140625" style="9" customWidth="1"/>
    <col min="789" max="814" width="6.42578125" style="9" customWidth="1"/>
    <col min="815" max="1027" width="9.140625" style="9"/>
    <col min="1028" max="1028" width="7.28515625" style="9" customWidth="1"/>
    <col min="1029" max="1029" width="40.140625" style="9" customWidth="1"/>
    <col min="1030" max="1030" width="16.28515625" style="9" customWidth="1"/>
    <col min="1031" max="1031" width="15.42578125" style="9" customWidth="1"/>
    <col min="1032" max="1032" width="15" style="9" customWidth="1"/>
    <col min="1033" max="1033" width="15.7109375" style="9" customWidth="1"/>
    <col min="1034" max="1034" width="15.28515625" style="9" customWidth="1"/>
    <col min="1035" max="1035" width="14.7109375" style="9" customWidth="1"/>
    <col min="1036" max="1036" width="19.85546875" style="9" customWidth="1"/>
    <col min="1037" max="1037" width="17" style="9" customWidth="1"/>
    <col min="1038" max="1038" width="14.7109375" style="9" customWidth="1"/>
    <col min="1039" max="1039" width="15.28515625" style="9" customWidth="1"/>
    <col min="1040" max="1040" width="16.42578125" style="9" customWidth="1"/>
    <col min="1041" max="1041" width="20.28515625" style="9" customWidth="1"/>
    <col min="1042" max="1042" width="15.85546875" style="9" customWidth="1"/>
    <col min="1043" max="1043" width="19.5703125" style="9" customWidth="1"/>
    <col min="1044" max="1044" width="19.140625" style="9" customWidth="1"/>
    <col min="1045" max="1070" width="6.42578125" style="9" customWidth="1"/>
    <col min="1071" max="1283" width="9.140625" style="9"/>
    <col min="1284" max="1284" width="7.28515625" style="9" customWidth="1"/>
    <col min="1285" max="1285" width="40.140625" style="9" customWidth="1"/>
    <col min="1286" max="1286" width="16.28515625" style="9" customWidth="1"/>
    <col min="1287" max="1287" width="15.42578125" style="9" customWidth="1"/>
    <col min="1288" max="1288" width="15" style="9" customWidth="1"/>
    <col min="1289" max="1289" width="15.7109375" style="9" customWidth="1"/>
    <col min="1290" max="1290" width="15.28515625" style="9" customWidth="1"/>
    <col min="1291" max="1291" width="14.7109375" style="9" customWidth="1"/>
    <col min="1292" max="1292" width="19.85546875" style="9" customWidth="1"/>
    <col min="1293" max="1293" width="17" style="9" customWidth="1"/>
    <col min="1294" max="1294" width="14.7109375" style="9" customWidth="1"/>
    <col min="1295" max="1295" width="15.28515625" style="9" customWidth="1"/>
    <col min="1296" max="1296" width="16.42578125" style="9" customWidth="1"/>
    <col min="1297" max="1297" width="20.28515625" style="9" customWidth="1"/>
    <col min="1298" max="1298" width="15.85546875" style="9" customWidth="1"/>
    <col min="1299" max="1299" width="19.5703125" style="9" customWidth="1"/>
    <col min="1300" max="1300" width="19.140625" style="9" customWidth="1"/>
    <col min="1301" max="1326" width="6.42578125" style="9" customWidth="1"/>
    <col min="1327" max="1539" width="9.140625" style="9"/>
    <col min="1540" max="1540" width="7.28515625" style="9" customWidth="1"/>
    <col min="1541" max="1541" width="40.140625" style="9" customWidth="1"/>
    <col min="1542" max="1542" width="16.28515625" style="9" customWidth="1"/>
    <col min="1543" max="1543" width="15.42578125" style="9" customWidth="1"/>
    <col min="1544" max="1544" width="15" style="9" customWidth="1"/>
    <col min="1545" max="1545" width="15.7109375" style="9" customWidth="1"/>
    <col min="1546" max="1546" width="15.28515625" style="9" customWidth="1"/>
    <col min="1547" max="1547" width="14.7109375" style="9" customWidth="1"/>
    <col min="1548" max="1548" width="19.85546875" style="9" customWidth="1"/>
    <col min="1549" max="1549" width="17" style="9" customWidth="1"/>
    <col min="1550" max="1550" width="14.7109375" style="9" customWidth="1"/>
    <col min="1551" max="1551" width="15.28515625" style="9" customWidth="1"/>
    <col min="1552" max="1552" width="16.42578125" style="9" customWidth="1"/>
    <col min="1553" max="1553" width="20.28515625" style="9" customWidth="1"/>
    <col min="1554" max="1554" width="15.85546875" style="9" customWidth="1"/>
    <col min="1555" max="1555" width="19.5703125" style="9" customWidth="1"/>
    <col min="1556" max="1556" width="19.140625" style="9" customWidth="1"/>
    <col min="1557" max="1582" width="6.42578125" style="9" customWidth="1"/>
    <col min="1583" max="1795" width="9.140625" style="9"/>
    <col min="1796" max="1796" width="7.28515625" style="9" customWidth="1"/>
    <col min="1797" max="1797" width="40.140625" style="9" customWidth="1"/>
    <col min="1798" max="1798" width="16.28515625" style="9" customWidth="1"/>
    <col min="1799" max="1799" width="15.42578125" style="9" customWidth="1"/>
    <col min="1800" max="1800" width="15" style="9" customWidth="1"/>
    <col min="1801" max="1801" width="15.7109375" style="9" customWidth="1"/>
    <col min="1802" max="1802" width="15.28515625" style="9" customWidth="1"/>
    <col min="1803" max="1803" width="14.7109375" style="9" customWidth="1"/>
    <col min="1804" max="1804" width="19.85546875" style="9" customWidth="1"/>
    <col min="1805" max="1805" width="17" style="9" customWidth="1"/>
    <col min="1806" max="1806" width="14.7109375" style="9" customWidth="1"/>
    <col min="1807" max="1807" width="15.28515625" style="9" customWidth="1"/>
    <col min="1808" max="1808" width="16.42578125" style="9" customWidth="1"/>
    <col min="1809" max="1809" width="20.28515625" style="9" customWidth="1"/>
    <col min="1810" max="1810" width="15.85546875" style="9" customWidth="1"/>
    <col min="1811" max="1811" width="19.5703125" style="9" customWidth="1"/>
    <col min="1812" max="1812" width="19.140625" style="9" customWidth="1"/>
    <col min="1813" max="1838" width="6.42578125" style="9" customWidth="1"/>
    <col min="1839" max="2051" width="9.140625" style="9"/>
    <col min="2052" max="2052" width="7.28515625" style="9" customWidth="1"/>
    <col min="2053" max="2053" width="40.140625" style="9" customWidth="1"/>
    <col min="2054" max="2054" width="16.28515625" style="9" customWidth="1"/>
    <col min="2055" max="2055" width="15.42578125" style="9" customWidth="1"/>
    <col min="2056" max="2056" width="15" style="9" customWidth="1"/>
    <col min="2057" max="2057" width="15.7109375" style="9" customWidth="1"/>
    <col min="2058" max="2058" width="15.28515625" style="9" customWidth="1"/>
    <col min="2059" max="2059" width="14.7109375" style="9" customWidth="1"/>
    <col min="2060" max="2060" width="19.85546875" style="9" customWidth="1"/>
    <col min="2061" max="2061" width="17" style="9" customWidth="1"/>
    <col min="2062" max="2062" width="14.7109375" style="9" customWidth="1"/>
    <col min="2063" max="2063" width="15.28515625" style="9" customWidth="1"/>
    <col min="2064" max="2064" width="16.42578125" style="9" customWidth="1"/>
    <col min="2065" max="2065" width="20.28515625" style="9" customWidth="1"/>
    <col min="2066" max="2066" width="15.85546875" style="9" customWidth="1"/>
    <col min="2067" max="2067" width="19.5703125" style="9" customWidth="1"/>
    <col min="2068" max="2068" width="19.140625" style="9" customWidth="1"/>
    <col min="2069" max="2094" width="6.42578125" style="9" customWidth="1"/>
    <col min="2095" max="2307" width="9.140625" style="9"/>
    <col min="2308" max="2308" width="7.28515625" style="9" customWidth="1"/>
    <col min="2309" max="2309" width="40.140625" style="9" customWidth="1"/>
    <col min="2310" max="2310" width="16.28515625" style="9" customWidth="1"/>
    <col min="2311" max="2311" width="15.42578125" style="9" customWidth="1"/>
    <col min="2312" max="2312" width="15" style="9" customWidth="1"/>
    <col min="2313" max="2313" width="15.7109375" style="9" customWidth="1"/>
    <col min="2314" max="2314" width="15.28515625" style="9" customWidth="1"/>
    <col min="2315" max="2315" width="14.7109375" style="9" customWidth="1"/>
    <col min="2316" max="2316" width="19.85546875" style="9" customWidth="1"/>
    <col min="2317" max="2317" width="17" style="9" customWidth="1"/>
    <col min="2318" max="2318" width="14.7109375" style="9" customWidth="1"/>
    <col min="2319" max="2319" width="15.28515625" style="9" customWidth="1"/>
    <col min="2320" max="2320" width="16.42578125" style="9" customWidth="1"/>
    <col min="2321" max="2321" width="20.28515625" style="9" customWidth="1"/>
    <col min="2322" max="2322" width="15.85546875" style="9" customWidth="1"/>
    <col min="2323" max="2323" width="19.5703125" style="9" customWidth="1"/>
    <col min="2324" max="2324" width="19.140625" style="9" customWidth="1"/>
    <col min="2325" max="2350" width="6.42578125" style="9" customWidth="1"/>
    <col min="2351" max="2563" width="9.140625" style="9"/>
    <col min="2564" max="2564" width="7.28515625" style="9" customWidth="1"/>
    <col min="2565" max="2565" width="40.140625" style="9" customWidth="1"/>
    <col min="2566" max="2566" width="16.28515625" style="9" customWidth="1"/>
    <col min="2567" max="2567" width="15.42578125" style="9" customWidth="1"/>
    <col min="2568" max="2568" width="15" style="9" customWidth="1"/>
    <col min="2569" max="2569" width="15.7109375" style="9" customWidth="1"/>
    <col min="2570" max="2570" width="15.28515625" style="9" customWidth="1"/>
    <col min="2571" max="2571" width="14.7109375" style="9" customWidth="1"/>
    <col min="2572" max="2572" width="19.85546875" style="9" customWidth="1"/>
    <col min="2573" max="2573" width="17" style="9" customWidth="1"/>
    <col min="2574" max="2574" width="14.7109375" style="9" customWidth="1"/>
    <col min="2575" max="2575" width="15.28515625" style="9" customWidth="1"/>
    <col min="2576" max="2576" width="16.42578125" style="9" customWidth="1"/>
    <col min="2577" max="2577" width="20.28515625" style="9" customWidth="1"/>
    <col min="2578" max="2578" width="15.85546875" style="9" customWidth="1"/>
    <col min="2579" max="2579" width="19.5703125" style="9" customWidth="1"/>
    <col min="2580" max="2580" width="19.140625" style="9" customWidth="1"/>
    <col min="2581" max="2606" width="6.42578125" style="9" customWidth="1"/>
    <col min="2607" max="2819" width="9.140625" style="9"/>
    <col min="2820" max="2820" width="7.28515625" style="9" customWidth="1"/>
    <col min="2821" max="2821" width="40.140625" style="9" customWidth="1"/>
    <col min="2822" max="2822" width="16.28515625" style="9" customWidth="1"/>
    <col min="2823" max="2823" width="15.42578125" style="9" customWidth="1"/>
    <col min="2824" max="2824" width="15" style="9" customWidth="1"/>
    <col min="2825" max="2825" width="15.7109375" style="9" customWidth="1"/>
    <col min="2826" max="2826" width="15.28515625" style="9" customWidth="1"/>
    <col min="2827" max="2827" width="14.7109375" style="9" customWidth="1"/>
    <col min="2828" max="2828" width="19.85546875" style="9" customWidth="1"/>
    <col min="2829" max="2829" width="17" style="9" customWidth="1"/>
    <col min="2830" max="2830" width="14.7109375" style="9" customWidth="1"/>
    <col min="2831" max="2831" width="15.28515625" style="9" customWidth="1"/>
    <col min="2832" max="2832" width="16.42578125" style="9" customWidth="1"/>
    <col min="2833" max="2833" width="20.28515625" style="9" customWidth="1"/>
    <col min="2834" max="2834" width="15.85546875" style="9" customWidth="1"/>
    <col min="2835" max="2835" width="19.5703125" style="9" customWidth="1"/>
    <col min="2836" max="2836" width="19.140625" style="9" customWidth="1"/>
    <col min="2837" max="2862" width="6.42578125" style="9" customWidth="1"/>
    <col min="2863" max="3075" width="9.140625" style="9"/>
    <col min="3076" max="3076" width="7.28515625" style="9" customWidth="1"/>
    <col min="3077" max="3077" width="40.140625" style="9" customWidth="1"/>
    <col min="3078" max="3078" width="16.28515625" style="9" customWidth="1"/>
    <col min="3079" max="3079" width="15.42578125" style="9" customWidth="1"/>
    <col min="3080" max="3080" width="15" style="9" customWidth="1"/>
    <col min="3081" max="3081" width="15.7109375" style="9" customWidth="1"/>
    <col min="3082" max="3082" width="15.28515625" style="9" customWidth="1"/>
    <col min="3083" max="3083" width="14.7109375" style="9" customWidth="1"/>
    <col min="3084" max="3084" width="19.85546875" style="9" customWidth="1"/>
    <col min="3085" max="3085" width="17" style="9" customWidth="1"/>
    <col min="3086" max="3086" width="14.7109375" style="9" customWidth="1"/>
    <col min="3087" max="3087" width="15.28515625" style="9" customWidth="1"/>
    <col min="3088" max="3088" width="16.42578125" style="9" customWidth="1"/>
    <col min="3089" max="3089" width="20.28515625" style="9" customWidth="1"/>
    <col min="3090" max="3090" width="15.85546875" style="9" customWidth="1"/>
    <col min="3091" max="3091" width="19.5703125" style="9" customWidth="1"/>
    <col min="3092" max="3092" width="19.140625" style="9" customWidth="1"/>
    <col min="3093" max="3118" width="6.42578125" style="9" customWidth="1"/>
    <col min="3119" max="3331" width="9.140625" style="9"/>
    <col min="3332" max="3332" width="7.28515625" style="9" customWidth="1"/>
    <col min="3333" max="3333" width="40.140625" style="9" customWidth="1"/>
    <col min="3334" max="3334" width="16.28515625" style="9" customWidth="1"/>
    <col min="3335" max="3335" width="15.42578125" style="9" customWidth="1"/>
    <col min="3336" max="3336" width="15" style="9" customWidth="1"/>
    <col min="3337" max="3337" width="15.7109375" style="9" customWidth="1"/>
    <col min="3338" max="3338" width="15.28515625" style="9" customWidth="1"/>
    <col min="3339" max="3339" width="14.7109375" style="9" customWidth="1"/>
    <col min="3340" max="3340" width="19.85546875" style="9" customWidth="1"/>
    <col min="3341" max="3341" width="17" style="9" customWidth="1"/>
    <col min="3342" max="3342" width="14.7109375" style="9" customWidth="1"/>
    <col min="3343" max="3343" width="15.28515625" style="9" customWidth="1"/>
    <col min="3344" max="3344" width="16.42578125" style="9" customWidth="1"/>
    <col min="3345" max="3345" width="20.28515625" style="9" customWidth="1"/>
    <col min="3346" max="3346" width="15.85546875" style="9" customWidth="1"/>
    <col min="3347" max="3347" width="19.5703125" style="9" customWidth="1"/>
    <col min="3348" max="3348" width="19.140625" style="9" customWidth="1"/>
    <col min="3349" max="3374" width="6.42578125" style="9" customWidth="1"/>
    <col min="3375" max="3587" width="9.140625" style="9"/>
    <col min="3588" max="3588" width="7.28515625" style="9" customWidth="1"/>
    <col min="3589" max="3589" width="40.140625" style="9" customWidth="1"/>
    <col min="3590" max="3590" width="16.28515625" style="9" customWidth="1"/>
    <col min="3591" max="3591" width="15.42578125" style="9" customWidth="1"/>
    <col min="3592" max="3592" width="15" style="9" customWidth="1"/>
    <col min="3593" max="3593" width="15.7109375" style="9" customWidth="1"/>
    <col min="3594" max="3594" width="15.28515625" style="9" customWidth="1"/>
    <col min="3595" max="3595" width="14.7109375" style="9" customWidth="1"/>
    <col min="3596" max="3596" width="19.85546875" style="9" customWidth="1"/>
    <col min="3597" max="3597" width="17" style="9" customWidth="1"/>
    <col min="3598" max="3598" width="14.7109375" style="9" customWidth="1"/>
    <col min="3599" max="3599" width="15.28515625" style="9" customWidth="1"/>
    <col min="3600" max="3600" width="16.42578125" style="9" customWidth="1"/>
    <col min="3601" max="3601" width="20.28515625" style="9" customWidth="1"/>
    <col min="3602" max="3602" width="15.85546875" style="9" customWidth="1"/>
    <col min="3603" max="3603" width="19.5703125" style="9" customWidth="1"/>
    <col min="3604" max="3604" width="19.140625" style="9" customWidth="1"/>
    <col min="3605" max="3630" width="6.42578125" style="9" customWidth="1"/>
    <col min="3631" max="3843" width="9.140625" style="9"/>
    <col min="3844" max="3844" width="7.28515625" style="9" customWidth="1"/>
    <col min="3845" max="3845" width="40.140625" style="9" customWidth="1"/>
    <col min="3846" max="3846" width="16.28515625" style="9" customWidth="1"/>
    <col min="3847" max="3847" width="15.42578125" style="9" customWidth="1"/>
    <col min="3848" max="3848" width="15" style="9" customWidth="1"/>
    <col min="3849" max="3849" width="15.7109375" style="9" customWidth="1"/>
    <col min="3850" max="3850" width="15.28515625" style="9" customWidth="1"/>
    <col min="3851" max="3851" width="14.7109375" style="9" customWidth="1"/>
    <col min="3852" max="3852" width="19.85546875" style="9" customWidth="1"/>
    <col min="3853" max="3853" width="17" style="9" customWidth="1"/>
    <col min="3854" max="3854" width="14.7109375" style="9" customWidth="1"/>
    <col min="3855" max="3855" width="15.28515625" style="9" customWidth="1"/>
    <col min="3856" max="3856" width="16.42578125" style="9" customWidth="1"/>
    <col min="3857" max="3857" width="20.28515625" style="9" customWidth="1"/>
    <col min="3858" max="3858" width="15.85546875" style="9" customWidth="1"/>
    <col min="3859" max="3859" width="19.5703125" style="9" customWidth="1"/>
    <col min="3860" max="3860" width="19.140625" style="9" customWidth="1"/>
    <col min="3861" max="3886" width="6.42578125" style="9" customWidth="1"/>
    <col min="3887" max="4099" width="9.140625" style="9"/>
    <col min="4100" max="4100" width="7.28515625" style="9" customWidth="1"/>
    <col min="4101" max="4101" width="40.140625" style="9" customWidth="1"/>
    <col min="4102" max="4102" width="16.28515625" style="9" customWidth="1"/>
    <col min="4103" max="4103" width="15.42578125" style="9" customWidth="1"/>
    <col min="4104" max="4104" width="15" style="9" customWidth="1"/>
    <col min="4105" max="4105" width="15.7109375" style="9" customWidth="1"/>
    <col min="4106" max="4106" width="15.28515625" style="9" customWidth="1"/>
    <col min="4107" max="4107" width="14.7109375" style="9" customWidth="1"/>
    <col min="4108" max="4108" width="19.85546875" style="9" customWidth="1"/>
    <col min="4109" max="4109" width="17" style="9" customWidth="1"/>
    <col min="4110" max="4110" width="14.7109375" style="9" customWidth="1"/>
    <col min="4111" max="4111" width="15.28515625" style="9" customWidth="1"/>
    <col min="4112" max="4112" width="16.42578125" style="9" customWidth="1"/>
    <col min="4113" max="4113" width="20.28515625" style="9" customWidth="1"/>
    <col min="4114" max="4114" width="15.85546875" style="9" customWidth="1"/>
    <col min="4115" max="4115" width="19.5703125" style="9" customWidth="1"/>
    <col min="4116" max="4116" width="19.140625" style="9" customWidth="1"/>
    <col min="4117" max="4142" width="6.42578125" style="9" customWidth="1"/>
    <col min="4143" max="4355" width="9.140625" style="9"/>
    <col min="4356" max="4356" width="7.28515625" style="9" customWidth="1"/>
    <col min="4357" max="4357" width="40.140625" style="9" customWidth="1"/>
    <col min="4358" max="4358" width="16.28515625" style="9" customWidth="1"/>
    <col min="4359" max="4359" width="15.42578125" style="9" customWidth="1"/>
    <col min="4360" max="4360" width="15" style="9" customWidth="1"/>
    <col min="4361" max="4361" width="15.7109375" style="9" customWidth="1"/>
    <col min="4362" max="4362" width="15.28515625" style="9" customWidth="1"/>
    <col min="4363" max="4363" width="14.7109375" style="9" customWidth="1"/>
    <col min="4364" max="4364" width="19.85546875" style="9" customWidth="1"/>
    <col min="4365" max="4365" width="17" style="9" customWidth="1"/>
    <col min="4366" max="4366" width="14.7109375" style="9" customWidth="1"/>
    <col min="4367" max="4367" width="15.28515625" style="9" customWidth="1"/>
    <col min="4368" max="4368" width="16.42578125" style="9" customWidth="1"/>
    <col min="4369" max="4369" width="20.28515625" style="9" customWidth="1"/>
    <col min="4370" max="4370" width="15.85546875" style="9" customWidth="1"/>
    <col min="4371" max="4371" width="19.5703125" style="9" customWidth="1"/>
    <col min="4372" max="4372" width="19.140625" style="9" customWidth="1"/>
    <col min="4373" max="4398" width="6.42578125" style="9" customWidth="1"/>
    <col min="4399" max="4611" width="9.140625" style="9"/>
    <col min="4612" max="4612" width="7.28515625" style="9" customWidth="1"/>
    <col min="4613" max="4613" width="40.140625" style="9" customWidth="1"/>
    <col min="4614" max="4614" width="16.28515625" style="9" customWidth="1"/>
    <col min="4615" max="4615" width="15.42578125" style="9" customWidth="1"/>
    <col min="4616" max="4616" width="15" style="9" customWidth="1"/>
    <col min="4617" max="4617" width="15.7109375" style="9" customWidth="1"/>
    <col min="4618" max="4618" width="15.28515625" style="9" customWidth="1"/>
    <col min="4619" max="4619" width="14.7109375" style="9" customWidth="1"/>
    <col min="4620" max="4620" width="19.85546875" style="9" customWidth="1"/>
    <col min="4621" max="4621" width="17" style="9" customWidth="1"/>
    <col min="4622" max="4622" width="14.7109375" style="9" customWidth="1"/>
    <col min="4623" max="4623" width="15.28515625" style="9" customWidth="1"/>
    <col min="4624" max="4624" width="16.42578125" style="9" customWidth="1"/>
    <col min="4625" max="4625" width="20.28515625" style="9" customWidth="1"/>
    <col min="4626" max="4626" width="15.85546875" style="9" customWidth="1"/>
    <col min="4627" max="4627" width="19.5703125" style="9" customWidth="1"/>
    <col min="4628" max="4628" width="19.140625" style="9" customWidth="1"/>
    <col min="4629" max="4654" width="6.42578125" style="9" customWidth="1"/>
    <col min="4655" max="4867" width="9.140625" style="9"/>
    <col min="4868" max="4868" width="7.28515625" style="9" customWidth="1"/>
    <col min="4869" max="4869" width="40.140625" style="9" customWidth="1"/>
    <col min="4870" max="4870" width="16.28515625" style="9" customWidth="1"/>
    <col min="4871" max="4871" width="15.42578125" style="9" customWidth="1"/>
    <col min="4872" max="4872" width="15" style="9" customWidth="1"/>
    <col min="4873" max="4873" width="15.7109375" style="9" customWidth="1"/>
    <col min="4874" max="4874" width="15.28515625" style="9" customWidth="1"/>
    <col min="4875" max="4875" width="14.7109375" style="9" customWidth="1"/>
    <col min="4876" max="4876" width="19.85546875" style="9" customWidth="1"/>
    <col min="4877" max="4877" width="17" style="9" customWidth="1"/>
    <col min="4878" max="4878" width="14.7109375" style="9" customWidth="1"/>
    <col min="4879" max="4879" width="15.28515625" style="9" customWidth="1"/>
    <col min="4880" max="4880" width="16.42578125" style="9" customWidth="1"/>
    <col min="4881" max="4881" width="20.28515625" style="9" customWidth="1"/>
    <col min="4882" max="4882" width="15.85546875" style="9" customWidth="1"/>
    <col min="4883" max="4883" width="19.5703125" style="9" customWidth="1"/>
    <col min="4884" max="4884" width="19.140625" style="9" customWidth="1"/>
    <col min="4885" max="4910" width="6.42578125" style="9" customWidth="1"/>
    <col min="4911" max="5123" width="9.140625" style="9"/>
    <col min="5124" max="5124" width="7.28515625" style="9" customWidth="1"/>
    <col min="5125" max="5125" width="40.140625" style="9" customWidth="1"/>
    <col min="5126" max="5126" width="16.28515625" style="9" customWidth="1"/>
    <col min="5127" max="5127" width="15.42578125" style="9" customWidth="1"/>
    <col min="5128" max="5128" width="15" style="9" customWidth="1"/>
    <col min="5129" max="5129" width="15.7109375" style="9" customWidth="1"/>
    <col min="5130" max="5130" width="15.28515625" style="9" customWidth="1"/>
    <col min="5131" max="5131" width="14.7109375" style="9" customWidth="1"/>
    <col min="5132" max="5132" width="19.85546875" style="9" customWidth="1"/>
    <col min="5133" max="5133" width="17" style="9" customWidth="1"/>
    <col min="5134" max="5134" width="14.7109375" style="9" customWidth="1"/>
    <col min="5135" max="5135" width="15.28515625" style="9" customWidth="1"/>
    <col min="5136" max="5136" width="16.42578125" style="9" customWidth="1"/>
    <col min="5137" max="5137" width="20.28515625" style="9" customWidth="1"/>
    <col min="5138" max="5138" width="15.85546875" style="9" customWidth="1"/>
    <col min="5139" max="5139" width="19.5703125" style="9" customWidth="1"/>
    <col min="5140" max="5140" width="19.140625" style="9" customWidth="1"/>
    <col min="5141" max="5166" width="6.42578125" style="9" customWidth="1"/>
    <col min="5167" max="5379" width="9.140625" style="9"/>
    <col min="5380" max="5380" width="7.28515625" style="9" customWidth="1"/>
    <col min="5381" max="5381" width="40.140625" style="9" customWidth="1"/>
    <col min="5382" max="5382" width="16.28515625" style="9" customWidth="1"/>
    <col min="5383" max="5383" width="15.42578125" style="9" customWidth="1"/>
    <col min="5384" max="5384" width="15" style="9" customWidth="1"/>
    <col min="5385" max="5385" width="15.7109375" style="9" customWidth="1"/>
    <col min="5386" max="5386" width="15.28515625" style="9" customWidth="1"/>
    <col min="5387" max="5387" width="14.7109375" style="9" customWidth="1"/>
    <col min="5388" max="5388" width="19.85546875" style="9" customWidth="1"/>
    <col min="5389" max="5389" width="17" style="9" customWidth="1"/>
    <col min="5390" max="5390" width="14.7109375" style="9" customWidth="1"/>
    <col min="5391" max="5391" width="15.28515625" style="9" customWidth="1"/>
    <col min="5392" max="5392" width="16.42578125" style="9" customWidth="1"/>
    <col min="5393" max="5393" width="20.28515625" style="9" customWidth="1"/>
    <col min="5394" max="5394" width="15.85546875" style="9" customWidth="1"/>
    <col min="5395" max="5395" width="19.5703125" style="9" customWidth="1"/>
    <col min="5396" max="5396" width="19.140625" style="9" customWidth="1"/>
    <col min="5397" max="5422" width="6.42578125" style="9" customWidth="1"/>
    <col min="5423" max="5635" width="9.140625" style="9"/>
    <col min="5636" max="5636" width="7.28515625" style="9" customWidth="1"/>
    <col min="5637" max="5637" width="40.140625" style="9" customWidth="1"/>
    <col min="5638" max="5638" width="16.28515625" style="9" customWidth="1"/>
    <col min="5639" max="5639" width="15.42578125" style="9" customWidth="1"/>
    <col min="5640" max="5640" width="15" style="9" customWidth="1"/>
    <col min="5641" max="5641" width="15.7109375" style="9" customWidth="1"/>
    <col min="5642" max="5642" width="15.28515625" style="9" customWidth="1"/>
    <col min="5643" max="5643" width="14.7109375" style="9" customWidth="1"/>
    <col min="5644" max="5644" width="19.85546875" style="9" customWidth="1"/>
    <col min="5645" max="5645" width="17" style="9" customWidth="1"/>
    <col min="5646" max="5646" width="14.7109375" style="9" customWidth="1"/>
    <col min="5647" max="5647" width="15.28515625" style="9" customWidth="1"/>
    <col min="5648" max="5648" width="16.42578125" style="9" customWidth="1"/>
    <col min="5649" max="5649" width="20.28515625" style="9" customWidth="1"/>
    <col min="5650" max="5650" width="15.85546875" style="9" customWidth="1"/>
    <col min="5651" max="5651" width="19.5703125" style="9" customWidth="1"/>
    <col min="5652" max="5652" width="19.140625" style="9" customWidth="1"/>
    <col min="5653" max="5678" width="6.42578125" style="9" customWidth="1"/>
    <col min="5679" max="5891" width="9.140625" style="9"/>
    <col min="5892" max="5892" width="7.28515625" style="9" customWidth="1"/>
    <col min="5893" max="5893" width="40.140625" style="9" customWidth="1"/>
    <col min="5894" max="5894" width="16.28515625" style="9" customWidth="1"/>
    <col min="5895" max="5895" width="15.42578125" style="9" customWidth="1"/>
    <col min="5896" max="5896" width="15" style="9" customWidth="1"/>
    <col min="5897" max="5897" width="15.7109375" style="9" customWidth="1"/>
    <col min="5898" max="5898" width="15.28515625" style="9" customWidth="1"/>
    <col min="5899" max="5899" width="14.7109375" style="9" customWidth="1"/>
    <col min="5900" max="5900" width="19.85546875" style="9" customWidth="1"/>
    <col min="5901" max="5901" width="17" style="9" customWidth="1"/>
    <col min="5902" max="5902" width="14.7109375" style="9" customWidth="1"/>
    <col min="5903" max="5903" width="15.28515625" style="9" customWidth="1"/>
    <col min="5904" max="5904" width="16.42578125" style="9" customWidth="1"/>
    <col min="5905" max="5905" width="20.28515625" style="9" customWidth="1"/>
    <col min="5906" max="5906" width="15.85546875" style="9" customWidth="1"/>
    <col min="5907" max="5907" width="19.5703125" style="9" customWidth="1"/>
    <col min="5908" max="5908" width="19.140625" style="9" customWidth="1"/>
    <col min="5909" max="5934" width="6.42578125" style="9" customWidth="1"/>
    <col min="5935" max="6147" width="9.140625" style="9"/>
    <col min="6148" max="6148" width="7.28515625" style="9" customWidth="1"/>
    <col min="6149" max="6149" width="40.140625" style="9" customWidth="1"/>
    <col min="6150" max="6150" width="16.28515625" style="9" customWidth="1"/>
    <col min="6151" max="6151" width="15.42578125" style="9" customWidth="1"/>
    <col min="6152" max="6152" width="15" style="9" customWidth="1"/>
    <col min="6153" max="6153" width="15.7109375" style="9" customWidth="1"/>
    <col min="6154" max="6154" width="15.28515625" style="9" customWidth="1"/>
    <col min="6155" max="6155" width="14.7109375" style="9" customWidth="1"/>
    <col min="6156" max="6156" width="19.85546875" style="9" customWidth="1"/>
    <col min="6157" max="6157" width="17" style="9" customWidth="1"/>
    <col min="6158" max="6158" width="14.7109375" style="9" customWidth="1"/>
    <col min="6159" max="6159" width="15.28515625" style="9" customWidth="1"/>
    <col min="6160" max="6160" width="16.42578125" style="9" customWidth="1"/>
    <col min="6161" max="6161" width="20.28515625" style="9" customWidth="1"/>
    <col min="6162" max="6162" width="15.85546875" style="9" customWidth="1"/>
    <col min="6163" max="6163" width="19.5703125" style="9" customWidth="1"/>
    <col min="6164" max="6164" width="19.140625" style="9" customWidth="1"/>
    <col min="6165" max="6190" width="6.42578125" style="9" customWidth="1"/>
    <col min="6191" max="6403" width="9.140625" style="9"/>
    <col min="6404" max="6404" width="7.28515625" style="9" customWidth="1"/>
    <col min="6405" max="6405" width="40.140625" style="9" customWidth="1"/>
    <col min="6406" max="6406" width="16.28515625" style="9" customWidth="1"/>
    <col min="6407" max="6407" width="15.42578125" style="9" customWidth="1"/>
    <col min="6408" max="6408" width="15" style="9" customWidth="1"/>
    <col min="6409" max="6409" width="15.7109375" style="9" customWidth="1"/>
    <col min="6410" max="6410" width="15.28515625" style="9" customWidth="1"/>
    <col min="6411" max="6411" width="14.7109375" style="9" customWidth="1"/>
    <col min="6412" max="6412" width="19.85546875" style="9" customWidth="1"/>
    <col min="6413" max="6413" width="17" style="9" customWidth="1"/>
    <col min="6414" max="6414" width="14.7109375" style="9" customWidth="1"/>
    <col min="6415" max="6415" width="15.28515625" style="9" customWidth="1"/>
    <col min="6416" max="6416" width="16.42578125" style="9" customWidth="1"/>
    <col min="6417" max="6417" width="20.28515625" style="9" customWidth="1"/>
    <col min="6418" max="6418" width="15.85546875" style="9" customWidth="1"/>
    <col min="6419" max="6419" width="19.5703125" style="9" customWidth="1"/>
    <col min="6420" max="6420" width="19.140625" style="9" customWidth="1"/>
    <col min="6421" max="6446" width="6.42578125" style="9" customWidth="1"/>
    <col min="6447" max="6659" width="9.140625" style="9"/>
    <col min="6660" max="6660" width="7.28515625" style="9" customWidth="1"/>
    <col min="6661" max="6661" width="40.140625" style="9" customWidth="1"/>
    <col min="6662" max="6662" width="16.28515625" style="9" customWidth="1"/>
    <col min="6663" max="6663" width="15.42578125" style="9" customWidth="1"/>
    <col min="6664" max="6664" width="15" style="9" customWidth="1"/>
    <col min="6665" max="6665" width="15.7109375" style="9" customWidth="1"/>
    <col min="6666" max="6666" width="15.28515625" style="9" customWidth="1"/>
    <col min="6667" max="6667" width="14.7109375" style="9" customWidth="1"/>
    <col min="6668" max="6668" width="19.85546875" style="9" customWidth="1"/>
    <col min="6669" max="6669" width="17" style="9" customWidth="1"/>
    <col min="6670" max="6670" width="14.7109375" style="9" customWidth="1"/>
    <col min="6671" max="6671" width="15.28515625" style="9" customWidth="1"/>
    <col min="6672" max="6672" width="16.42578125" style="9" customWidth="1"/>
    <col min="6673" max="6673" width="20.28515625" style="9" customWidth="1"/>
    <col min="6674" max="6674" width="15.85546875" style="9" customWidth="1"/>
    <col min="6675" max="6675" width="19.5703125" style="9" customWidth="1"/>
    <col min="6676" max="6676" width="19.140625" style="9" customWidth="1"/>
    <col min="6677" max="6702" width="6.42578125" style="9" customWidth="1"/>
    <col min="6703" max="6915" width="9.140625" style="9"/>
    <col min="6916" max="6916" width="7.28515625" style="9" customWidth="1"/>
    <col min="6917" max="6917" width="40.140625" style="9" customWidth="1"/>
    <col min="6918" max="6918" width="16.28515625" style="9" customWidth="1"/>
    <col min="6919" max="6919" width="15.42578125" style="9" customWidth="1"/>
    <col min="6920" max="6920" width="15" style="9" customWidth="1"/>
    <col min="6921" max="6921" width="15.7109375" style="9" customWidth="1"/>
    <col min="6922" max="6922" width="15.28515625" style="9" customWidth="1"/>
    <col min="6923" max="6923" width="14.7109375" style="9" customWidth="1"/>
    <col min="6924" max="6924" width="19.85546875" style="9" customWidth="1"/>
    <col min="6925" max="6925" width="17" style="9" customWidth="1"/>
    <col min="6926" max="6926" width="14.7109375" style="9" customWidth="1"/>
    <col min="6927" max="6927" width="15.28515625" style="9" customWidth="1"/>
    <col min="6928" max="6928" width="16.42578125" style="9" customWidth="1"/>
    <col min="6929" max="6929" width="20.28515625" style="9" customWidth="1"/>
    <col min="6930" max="6930" width="15.85546875" style="9" customWidth="1"/>
    <col min="6931" max="6931" width="19.5703125" style="9" customWidth="1"/>
    <col min="6932" max="6932" width="19.140625" style="9" customWidth="1"/>
    <col min="6933" max="6958" width="6.42578125" style="9" customWidth="1"/>
    <col min="6959" max="7171" width="9.140625" style="9"/>
    <col min="7172" max="7172" width="7.28515625" style="9" customWidth="1"/>
    <col min="7173" max="7173" width="40.140625" style="9" customWidth="1"/>
    <col min="7174" max="7174" width="16.28515625" style="9" customWidth="1"/>
    <col min="7175" max="7175" width="15.42578125" style="9" customWidth="1"/>
    <col min="7176" max="7176" width="15" style="9" customWidth="1"/>
    <col min="7177" max="7177" width="15.7109375" style="9" customWidth="1"/>
    <col min="7178" max="7178" width="15.28515625" style="9" customWidth="1"/>
    <col min="7179" max="7179" width="14.7109375" style="9" customWidth="1"/>
    <col min="7180" max="7180" width="19.85546875" style="9" customWidth="1"/>
    <col min="7181" max="7181" width="17" style="9" customWidth="1"/>
    <col min="7182" max="7182" width="14.7109375" style="9" customWidth="1"/>
    <col min="7183" max="7183" width="15.28515625" style="9" customWidth="1"/>
    <col min="7184" max="7184" width="16.42578125" style="9" customWidth="1"/>
    <col min="7185" max="7185" width="20.28515625" style="9" customWidth="1"/>
    <col min="7186" max="7186" width="15.85546875" style="9" customWidth="1"/>
    <col min="7187" max="7187" width="19.5703125" style="9" customWidth="1"/>
    <col min="7188" max="7188" width="19.140625" style="9" customWidth="1"/>
    <col min="7189" max="7214" width="6.42578125" style="9" customWidth="1"/>
    <col min="7215" max="7427" width="9.140625" style="9"/>
    <col min="7428" max="7428" width="7.28515625" style="9" customWidth="1"/>
    <col min="7429" max="7429" width="40.140625" style="9" customWidth="1"/>
    <col min="7430" max="7430" width="16.28515625" style="9" customWidth="1"/>
    <col min="7431" max="7431" width="15.42578125" style="9" customWidth="1"/>
    <col min="7432" max="7432" width="15" style="9" customWidth="1"/>
    <col min="7433" max="7433" width="15.7109375" style="9" customWidth="1"/>
    <col min="7434" max="7434" width="15.28515625" style="9" customWidth="1"/>
    <col min="7435" max="7435" width="14.7109375" style="9" customWidth="1"/>
    <col min="7436" max="7436" width="19.85546875" style="9" customWidth="1"/>
    <col min="7437" max="7437" width="17" style="9" customWidth="1"/>
    <col min="7438" max="7438" width="14.7109375" style="9" customWidth="1"/>
    <col min="7439" max="7439" width="15.28515625" style="9" customWidth="1"/>
    <col min="7440" max="7440" width="16.42578125" style="9" customWidth="1"/>
    <col min="7441" max="7441" width="20.28515625" style="9" customWidth="1"/>
    <col min="7442" max="7442" width="15.85546875" style="9" customWidth="1"/>
    <col min="7443" max="7443" width="19.5703125" style="9" customWidth="1"/>
    <col min="7444" max="7444" width="19.140625" style="9" customWidth="1"/>
    <col min="7445" max="7470" width="6.42578125" style="9" customWidth="1"/>
    <col min="7471" max="7683" width="9.140625" style="9"/>
    <col min="7684" max="7684" width="7.28515625" style="9" customWidth="1"/>
    <col min="7685" max="7685" width="40.140625" style="9" customWidth="1"/>
    <col min="7686" max="7686" width="16.28515625" style="9" customWidth="1"/>
    <col min="7687" max="7687" width="15.42578125" style="9" customWidth="1"/>
    <col min="7688" max="7688" width="15" style="9" customWidth="1"/>
    <col min="7689" max="7689" width="15.7109375" style="9" customWidth="1"/>
    <col min="7690" max="7690" width="15.28515625" style="9" customWidth="1"/>
    <col min="7691" max="7691" width="14.7109375" style="9" customWidth="1"/>
    <col min="7692" max="7692" width="19.85546875" style="9" customWidth="1"/>
    <col min="7693" max="7693" width="17" style="9" customWidth="1"/>
    <col min="7694" max="7694" width="14.7109375" style="9" customWidth="1"/>
    <col min="7695" max="7695" width="15.28515625" style="9" customWidth="1"/>
    <col min="7696" max="7696" width="16.42578125" style="9" customWidth="1"/>
    <col min="7697" max="7697" width="20.28515625" style="9" customWidth="1"/>
    <col min="7698" max="7698" width="15.85546875" style="9" customWidth="1"/>
    <col min="7699" max="7699" width="19.5703125" style="9" customWidth="1"/>
    <col min="7700" max="7700" width="19.140625" style="9" customWidth="1"/>
    <col min="7701" max="7726" width="6.42578125" style="9" customWidth="1"/>
    <col min="7727" max="7939" width="9.140625" style="9"/>
    <col min="7940" max="7940" width="7.28515625" style="9" customWidth="1"/>
    <col min="7941" max="7941" width="40.140625" style="9" customWidth="1"/>
    <col min="7942" max="7942" width="16.28515625" style="9" customWidth="1"/>
    <col min="7943" max="7943" width="15.42578125" style="9" customWidth="1"/>
    <col min="7944" max="7944" width="15" style="9" customWidth="1"/>
    <col min="7945" max="7945" width="15.7109375" style="9" customWidth="1"/>
    <col min="7946" max="7946" width="15.28515625" style="9" customWidth="1"/>
    <col min="7947" max="7947" width="14.7109375" style="9" customWidth="1"/>
    <col min="7948" max="7948" width="19.85546875" style="9" customWidth="1"/>
    <col min="7949" max="7949" width="17" style="9" customWidth="1"/>
    <col min="7950" max="7950" width="14.7109375" style="9" customWidth="1"/>
    <col min="7951" max="7951" width="15.28515625" style="9" customWidth="1"/>
    <col min="7952" max="7952" width="16.42578125" style="9" customWidth="1"/>
    <col min="7953" max="7953" width="20.28515625" style="9" customWidth="1"/>
    <col min="7954" max="7954" width="15.85546875" style="9" customWidth="1"/>
    <col min="7955" max="7955" width="19.5703125" style="9" customWidth="1"/>
    <col min="7956" max="7956" width="19.140625" style="9" customWidth="1"/>
    <col min="7957" max="7982" width="6.42578125" style="9" customWidth="1"/>
    <col min="7983" max="8195" width="9.140625" style="9"/>
    <col min="8196" max="8196" width="7.28515625" style="9" customWidth="1"/>
    <col min="8197" max="8197" width="40.140625" style="9" customWidth="1"/>
    <col min="8198" max="8198" width="16.28515625" style="9" customWidth="1"/>
    <col min="8199" max="8199" width="15.42578125" style="9" customWidth="1"/>
    <col min="8200" max="8200" width="15" style="9" customWidth="1"/>
    <col min="8201" max="8201" width="15.7109375" style="9" customWidth="1"/>
    <col min="8202" max="8202" width="15.28515625" style="9" customWidth="1"/>
    <col min="8203" max="8203" width="14.7109375" style="9" customWidth="1"/>
    <col min="8204" max="8204" width="19.85546875" style="9" customWidth="1"/>
    <col min="8205" max="8205" width="17" style="9" customWidth="1"/>
    <col min="8206" max="8206" width="14.7109375" style="9" customWidth="1"/>
    <col min="8207" max="8207" width="15.28515625" style="9" customWidth="1"/>
    <col min="8208" max="8208" width="16.42578125" style="9" customWidth="1"/>
    <col min="8209" max="8209" width="20.28515625" style="9" customWidth="1"/>
    <col min="8210" max="8210" width="15.85546875" style="9" customWidth="1"/>
    <col min="8211" max="8211" width="19.5703125" style="9" customWidth="1"/>
    <col min="8212" max="8212" width="19.140625" style="9" customWidth="1"/>
    <col min="8213" max="8238" width="6.42578125" style="9" customWidth="1"/>
    <col min="8239" max="8451" width="9.140625" style="9"/>
    <col min="8452" max="8452" width="7.28515625" style="9" customWidth="1"/>
    <col min="8453" max="8453" width="40.140625" style="9" customWidth="1"/>
    <col min="8454" max="8454" width="16.28515625" style="9" customWidth="1"/>
    <col min="8455" max="8455" width="15.42578125" style="9" customWidth="1"/>
    <col min="8456" max="8456" width="15" style="9" customWidth="1"/>
    <col min="8457" max="8457" width="15.7109375" style="9" customWidth="1"/>
    <col min="8458" max="8458" width="15.28515625" style="9" customWidth="1"/>
    <col min="8459" max="8459" width="14.7109375" style="9" customWidth="1"/>
    <col min="8460" max="8460" width="19.85546875" style="9" customWidth="1"/>
    <col min="8461" max="8461" width="17" style="9" customWidth="1"/>
    <col min="8462" max="8462" width="14.7109375" style="9" customWidth="1"/>
    <col min="8463" max="8463" width="15.28515625" style="9" customWidth="1"/>
    <col min="8464" max="8464" width="16.42578125" style="9" customWidth="1"/>
    <col min="8465" max="8465" width="20.28515625" style="9" customWidth="1"/>
    <col min="8466" max="8466" width="15.85546875" style="9" customWidth="1"/>
    <col min="8467" max="8467" width="19.5703125" style="9" customWidth="1"/>
    <col min="8468" max="8468" width="19.140625" style="9" customWidth="1"/>
    <col min="8469" max="8494" width="6.42578125" style="9" customWidth="1"/>
    <col min="8495" max="8707" width="9.140625" style="9"/>
    <col min="8708" max="8708" width="7.28515625" style="9" customWidth="1"/>
    <col min="8709" max="8709" width="40.140625" style="9" customWidth="1"/>
    <col min="8710" max="8710" width="16.28515625" style="9" customWidth="1"/>
    <col min="8711" max="8711" width="15.42578125" style="9" customWidth="1"/>
    <col min="8712" max="8712" width="15" style="9" customWidth="1"/>
    <col min="8713" max="8713" width="15.7109375" style="9" customWidth="1"/>
    <col min="8714" max="8714" width="15.28515625" style="9" customWidth="1"/>
    <col min="8715" max="8715" width="14.7109375" style="9" customWidth="1"/>
    <col min="8716" max="8716" width="19.85546875" style="9" customWidth="1"/>
    <col min="8717" max="8717" width="17" style="9" customWidth="1"/>
    <col min="8718" max="8718" width="14.7109375" style="9" customWidth="1"/>
    <col min="8719" max="8719" width="15.28515625" style="9" customWidth="1"/>
    <col min="8720" max="8720" width="16.42578125" style="9" customWidth="1"/>
    <col min="8721" max="8721" width="20.28515625" style="9" customWidth="1"/>
    <col min="8722" max="8722" width="15.85546875" style="9" customWidth="1"/>
    <col min="8723" max="8723" width="19.5703125" style="9" customWidth="1"/>
    <col min="8724" max="8724" width="19.140625" style="9" customWidth="1"/>
    <col min="8725" max="8750" width="6.42578125" style="9" customWidth="1"/>
    <col min="8751" max="8963" width="9.140625" style="9"/>
    <col min="8964" max="8964" width="7.28515625" style="9" customWidth="1"/>
    <col min="8965" max="8965" width="40.140625" style="9" customWidth="1"/>
    <col min="8966" max="8966" width="16.28515625" style="9" customWidth="1"/>
    <col min="8967" max="8967" width="15.42578125" style="9" customWidth="1"/>
    <col min="8968" max="8968" width="15" style="9" customWidth="1"/>
    <col min="8969" max="8969" width="15.7109375" style="9" customWidth="1"/>
    <col min="8970" max="8970" width="15.28515625" style="9" customWidth="1"/>
    <col min="8971" max="8971" width="14.7109375" style="9" customWidth="1"/>
    <col min="8972" max="8972" width="19.85546875" style="9" customWidth="1"/>
    <col min="8973" max="8973" width="17" style="9" customWidth="1"/>
    <col min="8974" max="8974" width="14.7109375" style="9" customWidth="1"/>
    <col min="8975" max="8975" width="15.28515625" style="9" customWidth="1"/>
    <col min="8976" max="8976" width="16.42578125" style="9" customWidth="1"/>
    <col min="8977" max="8977" width="20.28515625" style="9" customWidth="1"/>
    <col min="8978" max="8978" width="15.85546875" style="9" customWidth="1"/>
    <col min="8979" max="8979" width="19.5703125" style="9" customWidth="1"/>
    <col min="8980" max="8980" width="19.140625" style="9" customWidth="1"/>
    <col min="8981" max="9006" width="6.42578125" style="9" customWidth="1"/>
    <col min="9007" max="9219" width="9.140625" style="9"/>
    <col min="9220" max="9220" width="7.28515625" style="9" customWidth="1"/>
    <col min="9221" max="9221" width="40.140625" style="9" customWidth="1"/>
    <col min="9222" max="9222" width="16.28515625" style="9" customWidth="1"/>
    <col min="9223" max="9223" width="15.42578125" style="9" customWidth="1"/>
    <col min="9224" max="9224" width="15" style="9" customWidth="1"/>
    <col min="9225" max="9225" width="15.7109375" style="9" customWidth="1"/>
    <col min="9226" max="9226" width="15.28515625" style="9" customWidth="1"/>
    <col min="9227" max="9227" width="14.7109375" style="9" customWidth="1"/>
    <col min="9228" max="9228" width="19.85546875" style="9" customWidth="1"/>
    <col min="9229" max="9229" width="17" style="9" customWidth="1"/>
    <col min="9230" max="9230" width="14.7109375" style="9" customWidth="1"/>
    <col min="9231" max="9231" width="15.28515625" style="9" customWidth="1"/>
    <col min="9232" max="9232" width="16.42578125" style="9" customWidth="1"/>
    <col min="9233" max="9233" width="20.28515625" style="9" customWidth="1"/>
    <col min="9234" max="9234" width="15.85546875" style="9" customWidth="1"/>
    <col min="9235" max="9235" width="19.5703125" style="9" customWidth="1"/>
    <col min="9236" max="9236" width="19.140625" style="9" customWidth="1"/>
    <col min="9237" max="9262" width="6.42578125" style="9" customWidth="1"/>
    <col min="9263" max="9475" width="9.140625" style="9"/>
    <col min="9476" max="9476" width="7.28515625" style="9" customWidth="1"/>
    <col min="9477" max="9477" width="40.140625" style="9" customWidth="1"/>
    <col min="9478" max="9478" width="16.28515625" style="9" customWidth="1"/>
    <col min="9479" max="9479" width="15.42578125" style="9" customWidth="1"/>
    <col min="9480" max="9480" width="15" style="9" customWidth="1"/>
    <col min="9481" max="9481" width="15.7109375" style="9" customWidth="1"/>
    <col min="9482" max="9482" width="15.28515625" style="9" customWidth="1"/>
    <col min="9483" max="9483" width="14.7109375" style="9" customWidth="1"/>
    <col min="9484" max="9484" width="19.85546875" style="9" customWidth="1"/>
    <col min="9485" max="9485" width="17" style="9" customWidth="1"/>
    <col min="9486" max="9486" width="14.7109375" style="9" customWidth="1"/>
    <col min="9487" max="9487" width="15.28515625" style="9" customWidth="1"/>
    <col min="9488" max="9488" width="16.42578125" style="9" customWidth="1"/>
    <col min="9489" max="9489" width="20.28515625" style="9" customWidth="1"/>
    <col min="9490" max="9490" width="15.85546875" style="9" customWidth="1"/>
    <col min="9491" max="9491" width="19.5703125" style="9" customWidth="1"/>
    <col min="9492" max="9492" width="19.140625" style="9" customWidth="1"/>
    <col min="9493" max="9518" width="6.42578125" style="9" customWidth="1"/>
    <col min="9519" max="9731" width="9.140625" style="9"/>
    <col min="9732" max="9732" width="7.28515625" style="9" customWidth="1"/>
    <col min="9733" max="9733" width="40.140625" style="9" customWidth="1"/>
    <col min="9734" max="9734" width="16.28515625" style="9" customWidth="1"/>
    <col min="9735" max="9735" width="15.42578125" style="9" customWidth="1"/>
    <col min="9736" max="9736" width="15" style="9" customWidth="1"/>
    <col min="9737" max="9737" width="15.7109375" style="9" customWidth="1"/>
    <col min="9738" max="9738" width="15.28515625" style="9" customWidth="1"/>
    <col min="9739" max="9739" width="14.7109375" style="9" customWidth="1"/>
    <col min="9740" max="9740" width="19.85546875" style="9" customWidth="1"/>
    <col min="9741" max="9741" width="17" style="9" customWidth="1"/>
    <col min="9742" max="9742" width="14.7109375" style="9" customWidth="1"/>
    <col min="9743" max="9743" width="15.28515625" style="9" customWidth="1"/>
    <col min="9744" max="9744" width="16.42578125" style="9" customWidth="1"/>
    <col min="9745" max="9745" width="20.28515625" style="9" customWidth="1"/>
    <col min="9746" max="9746" width="15.85546875" style="9" customWidth="1"/>
    <col min="9747" max="9747" width="19.5703125" style="9" customWidth="1"/>
    <col min="9748" max="9748" width="19.140625" style="9" customWidth="1"/>
    <col min="9749" max="9774" width="6.42578125" style="9" customWidth="1"/>
    <col min="9775" max="9987" width="9.140625" style="9"/>
    <col min="9988" max="9988" width="7.28515625" style="9" customWidth="1"/>
    <col min="9989" max="9989" width="40.140625" style="9" customWidth="1"/>
    <col min="9990" max="9990" width="16.28515625" style="9" customWidth="1"/>
    <col min="9991" max="9991" width="15.42578125" style="9" customWidth="1"/>
    <col min="9992" max="9992" width="15" style="9" customWidth="1"/>
    <col min="9993" max="9993" width="15.7109375" style="9" customWidth="1"/>
    <col min="9994" max="9994" width="15.28515625" style="9" customWidth="1"/>
    <col min="9995" max="9995" width="14.7109375" style="9" customWidth="1"/>
    <col min="9996" max="9996" width="19.85546875" style="9" customWidth="1"/>
    <col min="9997" max="9997" width="17" style="9" customWidth="1"/>
    <col min="9998" max="9998" width="14.7109375" style="9" customWidth="1"/>
    <col min="9999" max="9999" width="15.28515625" style="9" customWidth="1"/>
    <col min="10000" max="10000" width="16.42578125" style="9" customWidth="1"/>
    <col min="10001" max="10001" width="20.28515625" style="9" customWidth="1"/>
    <col min="10002" max="10002" width="15.85546875" style="9" customWidth="1"/>
    <col min="10003" max="10003" width="19.5703125" style="9" customWidth="1"/>
    <col min="10004" max="10004" width="19.140625" style="9" customWidth="1"/>
    <col min="10005" max="10030" width="6.42578125" style="9" customWidth="1"/>
    <col min="10031" max="10243" width="9.140625" style="9"/>
    <col min="10244" max="10244" width="7.28515625" style="9" customWidth="1"/>
    <col min="10245" max="10245" width="40.140625" style="9" customWidth="1"/>
    <col min="10246" max="10246" width="16.28515625" style="9" customWidth="1"/>
    <col min="10247" max="10247" width="15.42578125" style="9" customWidth="1"/>
    <col min="10248" max="10248" width="15" style="9" customWidth="1"/>
    <col min="10249" max="10249" width="15.7109375" style="9" customWidth="1"/>
    <col min="10250" max="10250" width="15.28515625" style="9" customWidth="1"/>
    <col min="10251" max="10251" width="14.7109375" style="9" customWidth="1"/>
    <col min="10252" max="10252" width="19.85546875" style="9" customWidth="1"/>
    <col min="10253" max="10253" width="17" style="9" customWidth="1"/>
    <col min="10254" max="10254" width="14.7109375" style="9" customWidth="1"/>
    <col min="10255" max="10255" width="15.28515625" style="9" customWidth="1"/>
    <col min="10256" max="10256" width="16.42578125" style="9" customWidth="1"/>
    <col min="10257" max="10257" width="20.28515625" style="9" customWidth="1"/>
    <col min="10258" max="10258" width="15.85546875" style="9" customWidth="1"/>
    <col min="10259" max="10259" width="19.5703125" style="9" customWidth="1"/>
    <col min="10260" max="10260" width="19.140625" style="9" customWidth="1"/>
    <col min="10261" max="10286" width="6.42578125" style="9" customWidth="1"/>
    <col min="10287" max="10499" width="9.140625" style="9"/>
    <col min="10500" max="10500" width="7.28515625" style="9" customWidth="1"/>
    <col min="10501" max="10501" width="40.140625" style="9" customWidth="1"/>
    <col min="10502" max="10502" width="16.28515625" style="9" customWidth="1"/>
    <col min="10503" max="10503" width="15.42578125" style="9" customWidth="1"/>
    <col min="10504" max="10504" width="15" style="9" customWidth="1"/>
    <col min="10505" max="10505" width="15.7109375" style="9" customWidth="1"/>
    <col min="10506" max="10506" width="15.28515625" style="9" customWidth="1"/>
    <col min="10507" max="10507" width="14.7109375" style="9" customWidth="1"/>
    <col min="10508" max="10508" width="19.85546875" style="9" customWidth="1"/>
    <col min="10509" max="10509" width="17" style="9" customWidth="1"/>
    <col min="10510" max="10510" width="14.7109375" style="9" customWidth="1"/>
    <col min="10511" max="10511" width="15.28515625" style="9" customWidth="1"/>
    <col min="10512" max="10512" width="16.42578125" style="9" customWidth="1"/>
    <col min="10513" max="10513" width="20.28515625" style="9" customWidth="1"/>
    <col min="10514" max="10514" width="15.85546875" style="9" customWidth="1"/>
    <col min="10515" max="10515" width="19.5703125" style="9" customWidth="1"/>
    <col min="10516" max="10516" width="19.140625" style="9" customWidth="1"/>
    <col min="10517" max="10542" width="6.42578125" style="9" customWidth="1"/>
    <col min="10543" max="10755" width="9.140625" style="9"/>
    <col min="10756" max="10756" width="7.28515625" style="9" customWidth="1"/>
    <col min="10757" max="10757" width="40.140625" style="9" customWidth="1"/>
    <col min="10758" max="10758" width="16.28515625" style="9" customWidth="1"/>
    <col min="10759" max="10759" width="15.42578125" style="9" customWidth="1"/>
    <col min="10760" max="10760" width="15" style="9" customWidth="1"/>
    <col min="10761" max="10761" width="15.7109375" style="9" customWidth="1"/>
    <col min="10762" max="10762" width="15.28515625" style="9" customWidth="1"/>
    <col min="10763" max="10763" width="14.7109375" style="9" customWidth="1"/>
    <col min="10764" max="10764" width="19.85546875" style="9" customWidth="1"/>
    <col min="10765" max="10765" width="17" style="9" customWidth="1"/>
    <col min="10766" max="10766" width="14.7109375" style="9" customWidth="1"/>
    <col min="10767" max="10767" width="15.28515625" style="9" customWidth="1"/>
    <col min="10768" max="10768" width="16.42578125" style="9" customWidth="1"/>
    <col min="10769" max="10769" width="20.28515625" style="9" customWidth="1"/>
    <col min="10770" max="10770" width="15.85546875" style="9" customWidth="1"/>
    <col min="10771" max="10771" width="19.5703125" style="9" customWidth="1"/>
    <col min="10772" max="10772" width="19.140625" style="9" customWidth="1"/>
    <col min="10773" max="10798" width="6.42578125" style="9" customWidth="1"/>
    <col min="10799" max="11011" width="9.140625" style="9"/>
    <col min="11012" max="11012" width="7.28515625" style="9" customWidth="1"/>
    <col min="11013" max="11013" width="40.140625" style="9" customWidth="1"/>
    <col min="11014" max="11014" width="16.28515625" style="9" customWidth="1"/>
    <col min="11015" max="11015" width="15.42578125" style="9" customWidth="1"/>
    <col min="11016" max="11016" width="15" style="9" customWidth="1"/>
    <col min="11017" max="11017" width="15.7109375" style="9" customWidth="1"/>
    <col min="11018" max="11018" width="15.28515625" style="9" customWidth="1"/>
    <col min="11019" max="11019" width="14.7109375" style="9" customWidth="1"/>
    <col min="11020" max="11020" width="19.85546875" style="9" customWidth="1"/>
    <col min="11021" max="11021" width="17" style="9" customWidth="1"/>
    <col min="11022" max="11022" width="14.7109375" style="9" customWidth="1"/>
    <col min="11023" max="11023" width="15.28515625" style="9" customWidth="1"/>
    <col min="11024" max="11024" width="16.42578125" style="9" customWidth="1"/>
    <col min="11025" max="11025" width="20.28515625" style="9" customWidth="1"/>
    <col min="11026" max="11026" width="15.85546875" style="9" customWidth="1"/>
    <col min="11027" max="11027" width="19.5703125" style="9" customWidth="1"/>
    <col min="11028" max="11028" width="19.140625" style="9" customWidth="1"/>
    <col min="11029" max="11054" width="6.42578125" style="9" customWidth="1"/>
    <col min="11055" max="11267" width="9.140625" style="9"/>
    <col min="11268" max="11268" width="7.28515625" style="9" customWidth="1"/>
    <col min="11269" max="11269" width="40.140625" style="9" customWidth="1"/>
    <col min="11270" max="11270" width="16.28515625" style="9" customWidth="1"/>
    <col min="11271" max="11271" width="15.42578125" style="9" customWidth="1"/>
    <col min="11272" max="11272" width="15" style="9" customWidth="1"/>
    <col min="11273" max="11273" width="15.7109375" style="9" customWidth="1"/>
    <col min="11274" max="11274" width="15.28515625" style="9" customWidth="1"/>
    <col min="11275" max="11275" width="14.7109375" style="9" customWidth="1"/>
    <col min="11276" max="11276" width="19.85546875" style="9" customWidth="1"/>
    <col min="11277" max="11277" width="17" style="9" customWidth="1"/>
    <col min="11278" max="11278" width="14.7109375" style="9" customWidth="1"/>
    <col min="11279" max="11279" width="15.28515625" style="9" customWidth="1"/>
    <col min="11280" max="11280" width="16.42578125" style="9" customWidth="1"/>
    <col min="11281" max="11281" width="20.28515625" style="9" customWidth="1"/>
    <col min="11282" max="11282" width="15.85546875" style="9" customWidth="1"/>
    <col min="11283" max="11283" width="19.5703125" style="9" customWidth="1"/>
    <col min="11284" max="11284" width="19.140625" style="9" customWidth="1"/>
    <col min="11285" max="11310" width="6.42578125" style="9" customWidth="1"/>
    <col min="11311" max="11523" width="9.140625" style="9"/>
    <col min="11524" max="11524" width="7.28515625" style="9" customWidth="1"/>
    <col min="11525" max="11525" width="40.140625" style="9" customWidth="1"/>
    <col min="11526" max="11526" width="16.28515625" style="9" customWidth="1"/>
    <col min="11527" max="11527" width="15.42578125" style="9" customWidth="1"/>
    <col min="11528" max="11528" width="15" style="9" customWidth="1"/>
    <col min="11529" max="11529" width="15.7109375" style="9" customWidth="1"/>
    <col min="11530" max="11530" width="15.28515625" style="9" customWidth="1"/>
    <col min="11531" max="11531" width="14.7109375" style="9" customWidth="1"/>
    <col min="11532" max="11532" width="19.85546875" style="9" customWidth="1"/>
    <col min="11533" max="11533" width="17" style="9" customWidth="1"/>
    <col min="11534" max="11534" width="14.7109375" style="9" customWidth="1"/>
    <col min="11535" max="11535" width="15.28515625" style="9" customWidth="1"/>
    <col min="11536" max="11536" width="16.42578125" style="9" customWidth="1"/>
    <col min="11537" max="11537" width="20.28515625" style="9" customWidth="1"/>
    <col min="11538" max="11538" width="15.85546875" style="9" customWidth="1"/>
    <col min="11539" max="11539" width="19.5703125" style="9" customWidth="1"/>
    <col min="11540" max="11540" width="19.140625" style="9" customWidth="1"/>
    <col min="11541" max="11566" width="6.42578125" style="9" customWidth="1"/>
    <col min="11567" max="11779" width="9.140625" style="9"/>
    <col min="11780" max="11780" width="7.28515625" style="9" customWidth="1"/>
    <col min="11781" max="11781" width="40.140625" style="9" customWidth="1"/>
    <col min="11782" max="11782" width="16.28515625" style="9" customWidth="1"/>
    <col min="11783" max="11783" width="15.42578125" style="9" customWidth="1"/>
    <col min="11784" max="11784" width="15" style="9" customWidth="1"/>
    <col min="11785" max="11785" width="15.7109375" style="9" customWidth="1"/>
    <col min="11786" max="11786" width="15.28515625" style="9" customWidth="1"/>
    <col min="11787" max="11787" width="14.7109375" style="9" customWidth="1"/>
    <col min="11788" max="11788" width="19.85546875" style="9" customWidth="1"/>
    <col min="11789" max="11789" width="17" style="9" customWidth="1"/>
    <col min="11790" max="11790" width="14.7109375" style="9" customWidth="1"/>
    <col min="11791" max="11791" width="15.28515625" style="9" customWidth="1"/>
    <col min="11792" max="11792" width="16.42578125" style="9" customWidth="1"/>
    <col min="11793" max="11793" width="20.28515625" style="9" customWidth="1"/>
    <col min="11794" max="11794" width="15.85546875" style="9" customWidth="1"/>
    <col min="11795" max="11795" width="19.5703125" style="9" customWidth="1"/>
    <col min="11796" max="11796" width="19.140625" style="9" customWidth="1"/>
    <col min="11797" max="11822" width="6.42578125" style="9" customWidth="1"/>
    <col min="11823" max="12035" width="9.140625" style="9"/>
    <col min="12036" max="12036" width="7.28515625" style="9" customWidth="1"/>
    <col min="12037" max="12037" width="40.140625" style="9" customWidth="1"/>
    <col min="12038" max="12038" width="16.28515625" style="9" customWidth="1"/>
    <col min="12039" max="12039" width="15.42578125" style="9" customWidth="1"/>
    <col min="12040" max="12040" width="15" style="9" customWidth="1"/>
    <col min="12041" max="12041" width="15.7109375" style="9" customWidth="1"/>
    <col min="12042" max="12042" width="15.28515625" style="9" customWidth="1"/>
    <col min="12043" max="12043" width="14.7109375" style="9" customWidth="1"/>
    <col min="12044" max="12044" width="19.85546875" style="9" customWidth="1"/>
    <col min="12045" max="12045" width="17" style="9" customWidth="1"/>
    <col min="12046" max="12046" width="14.7109375" style="9" customWidth="1"/>
    <col min="12047" max="12047" width="15.28515625" style="9" customWidth="1"/>
    <col min="12048" max="12048" width="16.42578125" style="9" customWidth="1"/>
    <col min="12049" max="12049" width="20.28515625" style="9" customWidth="1"/>
    <col min="12050" max="12050" width="15.85546875" style="9" customWidth="1"/>
    <col min="12051" max="12051" width="19.5703125" style="9" customWidth="1"/>
    <col min="12052" max="12052" width="19.140625" style="9" customWidth="1"/>
    <col min="12053" max="12078" width="6.42578125" style="9" customWidth="1"/>
    <col min="12079" max="12291" width="9.140625" style="9"/>
    <col min="12292" max="12292" width="7.28515625" style="9" customWidth="1"/>
    <col min="12293" max="12293" width="40.140625" style="9" customWidth="1"/>
    <col min="12294" max="12294" width="16.28515625" style="9" customWidth="1"/>
    <col min="12295" max="12295" width="15.42578125" style="9" customWidth="1"/>
    <col min="12296" max="12296" width="15" style="9" customWidth="1"/>
    <col min="12297" max="12297" width="15.7109375" style="9" customWidth="1"/>
    <col min="12298" max="12298" width="15.28515625" style="9" customWidth="1"/>
    <col min="12299" max="12299" width="14.7109375" style="9" customWidth="1"/>
    <col min="12300" max="12300" width="19.85546875" style="9" customWidth="1"/>
    <col min="12301" max="12301" width="17" style="9" customWidth="1"/>
    <col min="12302" max="12302" width="14.7109375" style="9" customWidth="1"/>
    <col min="12303" max="12303" width="15.28515625" style="9" customWidth="1"/>
    <col min="12304" max="12304" width="16.42578125" style="9" customWidth="1"/>
    <col min="12305" max="12305" width="20.28515625" style="9" customWidth="1"/>
    <col min="12306" max="12306" width="15.85546875" style="9" customWidth="1"/>
    <col min="12307" max="12307" width="19.5703125" style="9" customWidth="1"/>
    <col min="12308" max="12308" width="19.140625" style="9" customWidth="1"/>
    <col min="12309" max="12334" width="6.42578125" style="9" customWidth="1"/>
    <col min="12335" max="12547" width="9.140625" style="9"/>
    <col min="12548" max="12548" width="7.28515625" style="9" customWidth="1"/>
    <col min="12549" max="12549" width="40.140625" style="9" customWidth="1"/>
    <col min="12550" max="12550" width="16.28515625" style="9" customWidth="1"/>
    <col min="12551" max="12551" width="15.42578125" style="9" customWidth="1"/>
    <col min="12552" max="12552" width="15" style="9" customWidth="1"/>
    <col min="12553" max="12553" width="15.7109375" style="9" customWidth="1"/>
    <col min="12554" max="12554" width="15.28515625" style="9" customWidth="1"/>
    <col min="12555" max="12555" width="14.7109375" style="9" customWidth="1"/>
    <col min="12556" max="12556" width="19.85546875" style="9" customWidth="1"/>
    <col min="12557" max="12557" width="17" style="9" customWidth="1"/>
    <col min="12558" max="12558" width="14.7109375" style="9" customWidth="1"/>
    <col min="12559" max="12559" width="15.28515625" style="9" customWidth="1"/>
    <col min="12560" max="12560" width="16.42578125" style="9" customWidth="1"/>
    <col min="12561" max="12561" width="20.28515625" style="9" customWidth="1"/>
    <col min="12562" max="12562" width="15.85546875" style="9" customWidth="1"/>
    <col min="12563" max="12563" width="19.5703125" style="9" customWidth="1"/>
    <col min="12564" max="12564" width="19.140625" style="9" customWidth="1"/>
    <col min="12565" max="12590" width="6.42578125" style="9" customWidth="1"/>
    <col min="12591" max="12803" width="9.140625" style="9"/>
    <col min="12804" max="12804" width="7.28515625" style="9" customWidth="1"/>
    <col min="12805" max="12805" width="40.140625" style="9" customWidth="1"/>
    <col min="12806" max="12806" width="16.28515625" style="9" customWidth="1"/>
    <col min="12807" max="12807" width="15.42578125" style="9" customWidth="1"/>
    <col min="12808" max="12808" width="15" style="9" customWidth="1"/>
    <col min="12809" max="12809" width="15.7109375" style="9" customWidth="1"/>
    <col min="12810" max="12810" width="15.28515625" style="9" customWidth="1"/>
    <col min="12811" max="12811" width="14.7109375" style="9" customWidth="1"/>
    <col min="12812" max="12812" width="19.85546875" style="9" customWidth="1"/>
    <col min="12813" max="12813" width="17" style="9" customWidth="1"/>
    <col min="12814" max="12814" width="14.7109375" style="9" customWidth="1"/>
    <col min="12815" max="12815" width="15.28515625" style="9" customWidth="1"/>
    <col min="12816" max="12816" width="16.42578125" style="9" customWidth="1"/>
    <col min="12817" max="12817" width="20.28515625" style="9" customWidth="1"/>
    <col min="12818" max="12818" width="15.85546875" style="9" customWidth="1"/>
    <col min="12819" max="12819" width="19.5703125" style="9" customWidth="1"/>
    <col min="12820" max="12820" width="19.140625" style="9" customWidth="1"/>
    <col min="12821" max="12846" width="6.42578125" style="9" customWidth="1"/>
    <col min="12847" max="13059" width="9.140625" style="9"/>
    <col min="13060" max="13060" width="7.28515625" style="9" customWidth="1"/>
    <col min="13061" max="13061" width="40.140625" style="9" customWidth="1"/>
    <col min="13062" max="13062" width="16.28515625" style="9" customWidth="1"/>
    <col min="13063" max="13063" width="15.42578125" style="9" customWidth="1"/>
    <col min="13064" max="13064" width="15" style="9" customWidth="1"/>
    <col min="13065" max="13065" width="15.7109375" style="9" customWidth="1"/>
    <col min="13066" max="13066" width="15.28515625" style="9" customWidth="1"/>
    <col min="13067" max="13067" width="14.7109375" style="9" customWidth="1"/>
    <col min="13068" max="13068" width="19.85546875" style="9" customWidth="1"/>
    <col min="13069" max="13069" width="17" style="9" customWidth="1"/>
    <col min="13070" max="13070" width="14.7109375" style="9" customWidth="1"/>
    <col min="13071" max="13071" width="15.28515625" style="9" customWidth="1"/>
    <col min="13072" max="13072" width="16.42578125" style="9" customWidth="1"/>
    <col min="13073" max="13073" width="20.28515625" style="9" customWidth="1"/>
    <col min="13074" max="13074" width="15.85546875" style="9" customWidth="1"/>
    <col min="13075" max="13075" width="19.5703125" style="9" customWidth="1"/>
    <col min="13076" max="13076" width="19.140625" style="9" customWidth="1"/>
    <col min="13077" max="13102" width="6.42578125" style="9" customWidth="1"/>
    <col min="13103" max="13315" width="9.140625" style="9"/>
    <col min="13316" max="13316" width="7.28515625" style="9" customWidth="1"/>
    <col min="13317" max="13317" width="40.140625" style="9" customWidth="1"/>
    <col min="13318" max="13318" width="16.28515625" style="9" customWidth="1"/>
    <col min="13319" max="13319" width="15.42578125" style="9" customWidth="1"/>
    <col min="13320" max="13320" width="15" style="9" customWidth="1"/>
    <col min="13321" max="13321" width="15.7109375" style="9" customWidth="1"/>
    <col min="13322" max="13322" width="15.28515625" style="9" customWidth="1"/>
    <col min="13323" max="13323" width="14.7109375" style="9" customWidth="1"/>
    <col min="13324" max="13324" width="19.85546875" style="9" customWidth="1"/>
    <col min="13325" max="13325" width="17" style="9" customWidth="1"/>
    <col min="13326" max="13326" width="14.7109375" style="9" customWidth="1"/>
    <col min="13327" max="13327" width="15.28515625" style="9" customWidth="1"/>
    <col min="13328" max="13328" width="16.42578125" style="9" customWidth="1"/>
    <col min="13329" max="13329" width="20.28515625" style="9" customWidth="1"/>
    <col min="13330" max="13330" width="15.85546875" style="9" customWidth="1"/>
    <col min="13331" max="13331" width="19.5703125" style="9" customWidth="1"/>
    <col min="13332" max="13332" width="19.140625" style="9" customWidth="1"/>
    <col min="13333" max="13358" width="6.42578125" style="9" customWidth="1"/>
    <col min="13359" max="13571" width="9.140625" style="9"/>
    <col min="13572" max="13572" width="7.28515625" style="9" customWidth="1"/>
    <col min="13573" max="13573" width="40.140625" style="9" customWidth="1"/>
    <col min="13574" max="13574" width="16.28515625" style="9" customWidth="1"/>
    <col min="13575" max="13575" width="15.42578125" style="9" customWidth="1"/>
    <col min="13576" max="13576" width="15" style="9" customWidth="1"/>
    <col min="13577" max="13577" width="15.7109375" style="9" customWidth="1"/>
    <col min="13578" max="13578" width="15.28515625" style="9" customWidth="1"/>
    <col min="13579" max="13579" width="14.7109375" style="9" customWidth="1"/>
    <col min="13580" max="13580" width="19.85546875" style="9" customWidth="1"/>
    <col min="13581" max="13581" width="17" style="9" customWidth="1"/>
    <col min="13582" max="13582" width="14.7109375" style="9" customWidth="1"/>
    <col min="13583" max="13583" width="15.28515625" style="9" customWidth="1"/>
    <col min="13584" max="13584" width="16.42578125" style="9" customWidth="1"/>
    <col min="13585" max="13585" width="20.28515625" style="9" customWidth="1"/>
    <col min="13586" max="13586" width="15.85546875" style="9" customWidth="1"/>
    <col min="13587" max="13587" width="19.5703125" style="9" customWidth="1"/>
    <col min="13588" max="13588" width="19.140625" style="9" customWidth="1"/>
    <col min="13589" max="13614" width="6.42578125" style="9" customWidth="1"/>
    <col min="13615" max="13827" width="9.140625" style="9"/>
    <col min="13828" max="13828" width="7.28515625" style="9" customWidth="1"/>
    <col min="13829" max="13829" width="40.140625" style="9" customWidth="1"/>
    <col min="13830" max="13830" width="16.28515625" style="9" customWidth="1"/>
    <col min="13831" max="13831" width="15.42578125" style="9" customWidth="1"/>
    <col min="13832" max="13832" width="15" style="9" customWidth="1"/>
    <col min="13833" max="13833" width="15.7109375" style="9" customWidth="1"/>
    <col min="13834" max="13834" width="15.28515625" style="9" customWidth="1"/>
    <col min="13835" max="13835" width="14.7109375" style="9" customWidth="1"/>
    <col min="13836" max="13836" width="19.85546875" style="9" customWidth="1"/>
    <col min="13837" max="13837" width="17" style="9" customWidth="1"/>
    <col min="13838" max="13838" width="14.7109375" style="9" customWidth="1"/>
    <col min="13839" max="13839" width="15.28515625" style="9" customWidth="1"/>
    <col min="13840" max="13840" width="16.42578125" style="9" customWidth="1"/>
    <col min="13841" max="13841" width="20.28515625" style="9" customWidth="1"/>
    <col min="13842" max="13842" width="15.85546875" style="9" customWidth="1"/>
    <col min="13843" max="13843" width="19.5703125" style="9" customWidth="1"/>
    <col min="13844" max="13844" width="19.140625" style="9" customWidth="1"/>
    <col min="13845" max="13870" width="6.42578125" style="9" customWidth="1"/>
    <col min="13871" max="14083" width="9.140625" style="9"/>
    <col min="14084" max="14084" width="7.28515625" style="9" customWidth="1"/>
    <col min="14085" max="14085" width="40.140625" style="9" customWidth="1"/>
    <col min="14086" max="14086" width="16.28515625" style="9" customWidth="1"/>
    <col min="14087" max="14087" width="15.42578125" style="9" customWidth="1"/>
    <col min="14088" max="14088" width="15" style="9" customWidth="1"/>
    <col min="14089" max="14089" width="15.7109375" style="9" customWidth="1"/>
    <col min="14090" max="14090" width="15.28515625" style="9" customWidth="1"/>
    <col min="14091" max="14091" width="14.7109375" style="9" customWidth="1"/>
    <col min="14092" max="14092" width="19.85546875" style="9" customWidth="1"/>
    <col min="14093" max="14093" width="17" style="9" customWidth="1"/>
    <col min="14094" max="14094" width="14.7109375" style="9" customWidth="1"/>
    <col min="14095" max="14095" width="15.28515625" style="9" customWidth="1"/>
    <col min="14096" max="14096" width="16.42578125" style="9" customWidth="1"/>
    <col min="14097" max="14097" width="20.28515625" style="9" customWidth="1"/>
    <col min="14098" max="14098" width="15.85546875" style="9" customWidth="1"/>
    <col min="14099" max="14099" width="19.5703125" style="9" customWidth="1"/>
    <col min="14100" max="14100" width="19.140625" style="9" customWidth="1"/>
    <col min="14101" max="14126" width="6.42578125" style="9" customWidth="1"/>
    <col min="14127" max="14339" width="9.140625" style="9"/>
    <col min="14340" max="14340" width="7.28515625" style="9" customWidth="1"/>
    <col min="14341" max="14341" width="40.140625" style="9" customWidth="1"/>
    <col min="14342" max="14342" width="16.28515625" style="9" customWidth="1"/>
    <col min="14343" max="14343" width="15.42578125" style="9" customWidth="1"/>
    <col min="14344" max="14344" width="15" style="9" customWidth="1"/>
    <col min="14345" max="14345" width="15.7109375" style="9" customWidth="1"/>
    <col min="14346" max="14346" width="15.28515625" style="9" customWidth="1"/>
    <col min="14347" max="14347" width="14.7109375" style="9" customWidth="1"/>
    <col min="14348" max="14348" width="19.85546875" style="9" customWidth="1"/>
    <col min="14349" max="14349" width="17" style="9" customWidth="1"/>
    <col min="14350" max="14350" width="14.7109375" style="9" customWidth="1"/>
    <col min="14351" max="14351" width="15.28515625" style="9" customWidth="1"/>
    <col min="14352" max="14352" width="16.42578125" style="9" customWidth="1"/>
    <col min="14353" max="14353" width="20.28515625" style="9" customWidth="1"/>
    <col min="14354" max="14354" width="15.85546875" style="9" customWidth="1"/>
    <col min="14355" max="14355" width="19.5703125" style="9" customWidth="1"/>
    <col min="14356" max="14356" width="19.140625" style="9" customWidth="1"/>
    <col min="14357" max="14382" width="6.42578125" style="9" customWidth="1"/>
    <col min="14383" max="14595" width="9.140625" style="9"/>
    <col min="14596" max="14596" width="7.28515625" style="9" customWidth="1"/>
    <col min="14597" max="14597" width="40.140625" style="9" customWidth="1"/>
    <col min="14598" max="14598" width="16.28515625" style="9" customWidth="1"/>
    <col min="14599" max="14599" width="15.42578125" style="9" customWidth="1"/>
    <col min="14600" max="14600" width="15" style="9" customWidth="1"/>
    <col min="14601" max="14601" width="15.7109375" style="9" customWidth="1"/>
    <col min="14602" max="14602" width="15.28515625" style="9" customWidth="1"/>
    <col min="14603" max="14603" width="14.7109375" style="9" customWidth="1"/>
    <col min="14604" max="14604" width="19.85546875" style="9" customWidth="1"/>
    <col min="14605" max="14605" width="17" style="9" customWidth="1"/>
    <col min="14606" max="14606" width="14.7109375" style="9" customWidth="1"/>
    <col min="14607" max="14607" width="15.28515625" style="9" customWidth="1"/>
    <col min="14608" max="14608" width="16.42578125" style="9" customWidth="1"/>
    <col min="14609" max="14609" width="20.28515625" style="9" customWidth="1"/>
    <col min="14610" max="14610" width="15.85546875" style="9" customWidth="1"/>
    <col min="14611" max="14611" width="19.5703125" style="9" customWidth="1"/>
    <col min="14612" max="14612" width="19.140625" style="9" customWidth="1"/>
    <col min="14613" max="14638" width="6.42578125" style="9" customWidth="1"/>
    <col min="14639" max="14851" width="9.140625" style="9"/>
    <col min="14852" max="14852" width="7.28515625" style="9" customWidth="1"/>
    <col min="14853" max="14853" width="40.140625" style="9" customWidth="1"/>
    <col min="14854" max="14854" width="16.28515625" style="9" customWidth="1"/>
    <col min="14855" max="14855" width="15.42578125" style="9" customWidth="1"/>
    <col min="14856" max="14856" width="15" style="9" customWidth="1"/>
    <col min="14857" max="14857" width="15.7109375" style="9" customWidth="1"/>
    <col min="14858" max="14858" width="15.28515625" style="9" customWidth="1"/>
    <col min="14859" max="14859" width="14.7109375" style="9" customWidth="1"/>
    <col min="14860" max="14860" width="19.85546875" style="9" customWidth="1"/>
    <col min="14861" max="14861" width="17" style="9" customWidth="1"/>
    <col min="14862" max="14862" width="14.7109375" style="9" customWidth="1"/>
    <col min="14863" max="14863" width="15.28515625" style="9" customWidth="1"/>
    <col min="14864" max="14864" width="16.42578125" style="9" customWidth="1"/>
    <col min="14865" max="14865" width="20.28515625" style="9" customWidth="1"/>
    <col min="14866" max="14866" width="15.85546875" style="9" customWidth="1"/>
    <col min="14867" max="14867" width="19.5703125" style="9" customWidth="1"/>
    <col min="14868" max="14868" width="19.140625" style="9" customWidth="1"/>
    <col min="14869" max="14894" width="6.42578125" style="9" customWidth="1"/>
    <col min="14895" max="15107" width="9.140625" style="9"/>
    <col min="15108" max="15108" width="7.28515625" style="9" customWidth="1"/>
    <col min="15109" max="15109" width="40.140625" style="9" customWidth="1"/>
    <col min="15110" max="15110" width="16.28515625" style="9" customWidth="1"/>
    <col min="15111" max="15111" width="15.42578125" style="9" customWidth="1"/>
    <col min="15112" max="15112" width="15" style="9" customWidth="1"/>
    <col min="15113" max="15113" width="15.7109375" style="9" customWidth="1"/>
    <col min="15114" max="15114" width="15.28515625" style="9" customWidth="1"/>
    <col min="15115" max="15115" width="14.7109375" style="9" customWidth="1"/>
    <col min="15116" max="15116" width="19.85546875" style="9" customWidth="1"/>
    <col min="15117" max="15117" width="17" style="9" customWidth="1"/>
    <col min="15118" max="15118" width="14.7109375" style="9" customWidth="1"/>
    <col min="15119" max="15119" width="15.28515625" style="9" customWidth="1"/>
    <col min="15120" max="15120" width="16.42578125" style="9" customWidth="1"/>
    <col min="15121" max="15121" width="20.28515625" style="9" customWidth="1"/>
    <col min="15122" max="15122" width="15.85546875" style="9" customWidth="1"/>
    <col min="15123" max="15123" width="19.5703125" style="9" customWidth="1"/>
    <col min="15124" max="15124" width="19.140625" style="9" customWidth="1"/>
    <col min="15125" max="15150" width="6.42578125" style="9" customWidth="1"/>
    <col min="15151" max="15363" width="9.140625" style="9"/>
    <col min="15364" max="15364" width="7.28515625" style="9" customWidth="1"/>
    <col min="15365" max="15365" width="40.140625" style="9" customWidth="1"/>
    <col min="15366" max="15366" width="16.28515625" style="9" customWidth="1"/>
    <col min="15367" max="15367" width="15.42578125" style="9" customWidth="1"/>
    <col min="15368" max="15368" width="15" style="9" customWidth="1"/>
    <col min="15369" max="15369" width="15.7109375" style="9" customWidth="1"/>
    <col min="15370" max="15370" width="15.28515625" style="9" customWidth="1"/>
    <col min="15371" max="15371" width="14.7109375" style="9" customWidth="1"/>
    <col min="15372" max="15372" width="19.85546875" style="9" customWidth="1"/>
    <col min="15373" max="15373" width="17" style="9" customWidth="1"/>
    <col min="15374" max="15374" width="14.7109375" style="9" customWidth="1"/>
    <col min="15375" max="15375" width="15.28515625" style="9" customWidth="1"/>
    <col min="15376" max="15376" width="16.42578125" style="9" customWidth="1"/>
    <col min="15377" max="15377" width="20.28515625" style="9" customWidth="1"/>
    <col min="15378" max="15378" width="15.85546875" style="9" customWidth="1"/>
    <col min="15379" max="15379" width="19.5703125" style="9" customWidth="1"/>
    <col min="15380" max="15380" width="19.140625" style="9" customWidth="1"/>
    <col min="15381" max="15406" width="6.42578125" style="9" customWidth="1"/>
    <col min="15407" max="15619" width="9.140625" style="9"/>
    <col min="15620" max="15620" width="7.28515625" style="9" customWidth="1"/>
    <col min="15621" max="15621" width="40.140625" style="9" customWidth="1"/>
    <col min="15622" max="15622" width="16.28515625" style="9" customWidth="1"/>
    <col min="15623" max="15623" width="15.42578125" style="9" customWidth="1"/>
    <col min="15624" max="15624" width="15" style="9" customWidth="1"/>
    <col min="15625" max="15625" width="15.7109375" style="9" customWidth="1"/>
    <col min="15626" max="15626" width="15.28515625" style="9" customWidth="1"/>
    <col min="15627" max="15627" width="14.7109375" style="9" customWidth="1"/>
    <col min="15628" max="15628" width="19.85546875" style="9" customWidth="1"/>
    <col min="15629" max="15629" width="17" style="9" customWidth="1"/>
    <col min="15630" max="15630" width="14.7109375" style="9" customWidth="1"/>
    <col min="15631" max="15631" width="15.28515625" style="9" customWidth="1"/>
    <col min="15632" max="15632" width="16.42578125" style="9" customWidth="1"/>
    <col min="15633" max="15633" width="20.28515625" style="9" customWidth="1"/>
    <col min="15634" max="15634" width="15.85546875" style="9" customWidth="1"/>
    <col min="15635" max="15635" width="19.5703125" style="9" customWidth="1"/>
    <col min="15636" max="15636" width="19.140625" style="9" customWidth="1"/>
    <col min="15637" max="15662" width="6.42578125" style="9" customWidth="1"/>
    <col min="15663" max="15875" width="9.140625" style="9"/>
    <col min="15876" max="15876" width="7.28515625" style="9" customWidth="1"/>
    <col min="15877" max="15877" width="40.140625" style="9" customWidth="1"/>
    <col min="15878" max="15878" width="16.28515625" style="9" customWidth="1"/>
    <col min="15879" max="15879" width="15.42578125" style="9" customWidth="1"/>
    <col min="15880" max="15880" width="15" style="9" customWidth="1"/>
    <col min="15881" max="15881" width="15.7109375" style="9" customWidth="1"/>
    <col min="15882" max="15882" width="15.28515625" style="9" customWidth="1"/>
    <col min="15883" max="15883" width="14.7109375" style="9" customWidth="1"/>
    <col min="15884" max="15884" width="19.85546875" style="9" customWidth="1"/>
    <col min="15885" max="15885" width="17" style="9" customWidth="1"/>
    <col min="15886" max="15886" width="14.7109375" style="9" customWidth="1"/>
    <col min="15887" max="15887" width="15.28515625" style="9" customWidth="1"/>
    <col min="15888" max="15888" width="16.42578125" style="9" customWidth="1"/>
    <col min="15889" max="15889" width="20.28515625" style="9" customWidth="1"/>
    <col min="15890" max="15890" width="15.85546875" style="9" customWidth="1"/>
    <col min="15891" max="15891" width="19.5703125" style="9" customWidth="1"/>
    <col min="15892" max="15892" width="19.140625" style="9" customWidth="1"/>
    <col min="15893" max="15918" width="6.42578125" style="9" customWidth="1"/>
    <col min="15919" max="16131" width="9.140625" style="9"/>
    <col min="16132" max="16132" width="7.28515625" style="9" customWidth="1"/>
    <col min="16133" max="16133" width="40.140625" style="9" customWidth="1"/>
    <col min="16134" max="16134" width="16.28515625" style="9" customWidth="1"/>
    <col min="16135" max="16135" width="15.42578125" style="9" customWidth="1"/>
    <col min="16136" max="16136" width="15" style="9" customWidth="1"/>
    <col min="16137" max="16137" width="15.7109375" style="9" customWidth="1"/>
    <col min="16138" max="16138" width="15.28515625" style="9" customWidth="1"/>
    <col min="16139" max="16139" width="14.7109375" style="9" customWidth="1"/>
    <col min="16140" max="16140" width="19.85546875" style="9" customWidth="1"/>
    <col min="16141" max="16141" width="17" style="9" customWidth="1"/>
    <col min="16142" max="16142" width="14.7109375" style="9" customWidth="1"/>
    <col min="16143" max="16143" width="15.28515625" style="9" customWidth="1"/>
    <col min="16144" max="16144" width="16.42578125" style="9" customWidth="1"/>
    <col min="16145" max="16145" width="20.28515625" style="9" customWidth="1"/>
    <col min="16146" max="16146" width="15.85546875" style="9" customWidth="1"/>
    <col min="16147" max="16147" width="19.5703125" style="9" customWidth="1"/>
    <col min="16148" max="16148" width="19.140625" style="9" customWidth="1"/>
    <col min="16149" max="16174" width="6.42578125" style="9" customWidth="1"/>
    <col min="16175" max="16384" width="9.140625" style="9"/>
  </cols>
  <sheetData>
    <row r="1" spans="1:46" ht="28.5" customHeight="1" x14ac:dyDescent="0.25">
      <c r="A1" s="1004" t="s">
        <v>1209</v>
      </c>
      <c r="B1" s="1004"/>
      <c r="C1" s="1004"/>
      <c r="D1" s="1004"/>
      <c r="E1" s="1004"/>
      <c r="F1" s="1004"/>
      <c r="G1" s="1004"/>
      <c r="H1" s="1004"/>
      <c r="I1" s="1004"/>
      <c r="J1" s="1004"/>
      <c r="K1" s="1004"/>
      <c r="L1" s="1004"/>
      <c r="M1" s="1004"/>
      <c r="N1" s="1004"/>
      <c r="O1" s="1004"/>
      <c r="P1" s="1004"/>
      <c r="Q1" s="1004"/>
      <c r="R1" s="6"/>
      <c r="S1" s="7"/>
      <c r="T1" s="7"/>
      <c r="U1" s="7"/>
      <c r="V1" s="7"/>
    </row>
    <row r="2" spans="1:46" s="11" customFormat="1" ht="36" customHeight="1" x14ac:dyDescent="0.25">
      <c r="A2" s="1005" t="s">
        <v>1297</v>
      </c>
      <c r="B2" s="1005"/>
      <c r="C2" s="1005"/>
      <c r="D2" s="1005"/>
      <c r="E2" s="1005"/>
      <c r="F2" s="1005"/>
      <c r="G2" s="1005"/>
      <c r="H2" s="1005"/>
      <c r="I2" s="1005"/>
      <c r="J2" s="1005"/>
      <c r="K2" s="1005"/>
      <c r="L2" s="1005"/>
      <c r="M2" s="1005"/>
      <c r="N2" s="1005"/>
      <c r="O2" s="1005"/>
      <c r="P2" s="1005"/>
      <c r="Q2" s="1005"/>
      <c r="R2" s="6"/>
      <c r="S2" s="7"/>
      <c r="T2" s="7"/>
      <c r="U2" s="7"/>
      <c r="V2" s="7"/>
      <c r="W2" s="10"/>
      <c r="X2" s="10"/>
      <c r="Y2" s="10"/>
      <c r="Z2" s="10"/>
      <c r="AA2" s="10"/>
      <c r="AB2" s="10"/>
      <c r="AC2" s="10"/>
      <c r="AD2" s="10"/>
      <c r="AE2" s="10"/>
      <c r="AF2" s="10"/>
      <c r="AG2" s="10"/>
      <c r="AH2" s="10"/>
      <c r="AI2" s="10"/>
      <c r="AJ2" s="10"/>
      <c r="AK2" s="10"/>
      <c r="AL2" s="10"/>
      <c r="AM2" s="10"/>
      <c r="AN2" s="10"/>
      <c r="AO2" s="10"/>
      <c r="AP2" s="10"/>
      <c r="AQ2" s="10"/>
      <c r="AR2" s="10"/>
      <c r="AS2" s="10"/>
      <c r="AT2" s="10"/>
    </row>
    <row r="3" spans="1:46" s="11" customFormat="1" ht="24.75" customHeight="1" x14ac:dyDescent="0.25">
      <c r="A3" s="1006" t="s">
        <v>1367</v>
      </c>
      <c r="B3" s="1006"/>
      <c r="C3" s="1006"/>
      <c r="D3" s="1006"/>
      <c r="E3" s="1006"/>
      <c r="F3" s="1006"/>
      <c r="G3" s="1006"/>
      <c r="H3" s="1006"/>
      <c r="I3" s="1006"/>
      <c r="J3" s="1006"/>
      <c r="K3" s="1006"/>
      <c r="L3" s="1006"/>
      <c r="M3" s="1006"/>
      <c r="N3" s="1006"/>
      <c r="O3" s="1006"/>
      <c r="P3" s="1006"/>
      <c r="Q3" s="1006"/>
      <c r="R3" s="12"/>
      <c r="S3" s="13"/>
      <c r="T3" s="13"/>
      <c r="U3" s="13"/>
      <c r="V3" s="13"/>
      <c r="W3" s="10"/>
      <c r="X3" s="10"/>
      <c r="Y3" s="10"/>
      <c r="Z3" s="10"/>
      <c r="AA3" s="10"/>
      <c r="AB3" s="10"/>
      <c r="AC3" s="10"/>
      <c r="AD3" s="10"/>
      <c r="AE3" s="10"/>
      <c r="AF3" s="10"/>
      <c r="AG3" s="10"/>
      <c r="AH3" s="10"/>
      <c r="AI3" s="10"/>
      <c r="AJ3" s="10"/>
      <c r="AK3" s="10"/>
      <c r="AL3" s="10"/>
      <c r="AM3" s="10"/>
      <c r="AN3" s="10"/>
      <c r="AO3" s="10"/>
      <c r="AP3" s="10"/>
      <c r="AQ3" s="10"/>
      <c r="AR3" s="10"/>
      <c r="AS3" s="10"/>
      <c r="AT3" s="10"/>
    </row>
    <row r="4" spans="1:46" s="16" customFormat="1" ht="26.25" customHeight="1" x14ac:dyDescent="0.25">
      <c r="A4" s="1007" t="s">
        <v>109</v>
      </c>
      <c r="B4" s="1007"/>
      <c r="C4" s="1007"/>
      <c r="D4" s="1007"/>
      <c r="E4" s="1007"/>
      <c r="F4" s="1007"/>
      <c r="G4" s="1007"/>
      <c r="H4" s="1007"/>
      <c r="I4" s="1007"/>
      <c r="J4" s="1007"/>
      <c r="K4" s="1007"/>
      <c r="L4" s="1007"/>
      <c r="M4" s="1007"/>
      <c r="N4" s="1007"/>
      <c r="O4" s="1007"/>
      <c r="P4" s="1007"/>
      <c r="Q4" s="1007"/>
      <c r="R4" s="14"/>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row>
    <row r="5" spans="1:46" s="19" customFormat="1" ht="60.75" customHeight="1" x14ac:dyDescent="0.25">
      <c r="A5" s="1008" t="s">
        <v>110</v>
      </c>
      <c r="B5" s="1008" t="s">
        <v>2</v>
      </c>
      <c r="C5" s="1009" t="s">
        <v>3</v>
      </c>
      <c r="D5" s="1009" t="s">
        <v>111</v>
      </c>
      <c r="E5" s="1009" t="s">
        <v>73</v>
      </c>
      <c r="F5" s="1009" t="s">
        <v>4</v>
      </c>
      <c r="G5" s="1009" t="s">
        <v>112</v>
      </c>
      <c r="H5" s="1009" t="s">
        <v>5</v>
      </c>
      <c r="I5" s="1015" t="s">
        <v>113</v>
      </c>
      <c r="J5" s="1016"/>
      <c r="K5" s="1015" t="s">
        <v>476</v>
      </c>
      <c r="L5" s="1016"/>
      <c r="M5" s="1012" t="s">
        <v>371</v>
      </c>
      <c r="N5" s="1012" t="s">
        <v>1355</v>
      </c>
      <c r="O5" s="1012" t="s">
        <v>1274</v>
      </c>
      <c r="P5" s="1012" t="s">
        <v>1275</v>
      </c>
      <c r="Q5" s="1012" t="s">
        <v>6</v>
      </c>
      <c r="R5" s="17"/>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row>
    <row r="6" spans="1:46" s="19" customFormat="1" ht="51" customHeight="1" x14ac:dyDescent="0.25">
      <c r="A6" s="1008"/>
      <c r="B6" s="1008"/>
      <c r="C6" s="1010"/>
      <c r="D6" s="1010"/>
      <c r="E6" s="1010"/>
      <c r="F6" s="1010"/>
      <c r="G6" s="1010"/>
      <c r="H6" s="1010"/>
      <c r="I6" s="1009" t="s">
        <v>114</v>
      </c>
      <c r="J6" s="1012" t="s">
        <v>115</v>
      </c>
      <c r="K6" s="1012" t="s">
        <v>7</v>
      </c>
      <c r="L6" s="1012" t="s">
        <v>78</v>
      </c>
      <c r="M6" s="1013"/>
      <c r="N6" s="1013"/>
      <c r="O6" s="1013"/>
      <c r="P6" s="1013"/>
      <c r="Q6" s="1013"/>
      <c r="R6" s="17"/>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row>
    <row r="7" spans="1:46" s="19" customFormat="1" ht="22.5" customHeight="1" x14ac:dyDescent="0.25">
      <c r="A7" s="1008"/>
      <c r="B7" s="1008"/>
      <c r="C7" s="1011"/>
      <c r="D7" s="1011"/>
      <c r="E7" s="1011"/>
      <c r="F7" s="1011"/>
      <c r="G7" s="1011"/>
      <c r="H7" s="1011"/>
      <c r="I7" s="1011"/>
      <c r="J7" s="1014"/>
      <c r="K7" s="1014"/>
      <c r="L7" s="1014"/>
      <c r="M7" s="1014"/>
      <c r="N7" s="1014"/>
      <c r="O7" s="1014"/>
      <c r="P7" s="1014"/>
      <c r="Q7" s="1014"/>
      <c r="R7" s="17"/>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row>
    <row r="8" spans="1:46" s="23" customFormat="1" ht="30" customHeight="1" x14ac:dyDescent="0.25">
      <c r="A8" s="20">
        <v>1</v>
      </c>
      <c r="B8" s="20">
        <v>2</v>
      </c>
      <c r="C8" s="20">
        <v>3</v>
      </c>
      <c r="D8" s="20">
        <v>4</v>
      </c>
      <c r="E8" s="20">
        <v>5</v>
      </c>
      <c r="F8" s="20">
        <v>6</v>
      </c>
      <c r="G8" s="20">
        <v>7</v>
      </c>
      <c r="H8" s="20">
        <v>8</v>
      </c>
      <c r="I8" s="20">
        <v>9</v>
      </c>
      <c r="J8" s="20">
        <v>10</v>
      </c>
      <c r="K8" s="20">
        <v>11</v>
      </c>
      <c r="L8" s="20">
        <v>12</v>
      </c>
      <c r="M8" s="20">
        <v>13</v>
      </c>
      <c r="N8" s="20">
        <v>14</v>
      </c>
      <c r="O8" s="20">
        <v>15</v>
      </c>
      <c r="P8" s="20">
        <v>16</v>
      </c>
      <c r="Q8" s="20">
        <v>17</v>
      </c>
      <c r="R8" s="21"/>
      <c r="S8" s="22"/>
    </row>
    <row r="9" spans="1:46" s="30" customFormat="1" ht="35.25" customHeight="1" x14ac:dyDescent="0.25">
      <c r="A9" s="24"/>
      <c r="B9" s="25" t="s">
        <v>116</v>
      </c>
      <c r="C9" s="25"/>
      <c r="D9" s="25"/>
      <c r="E9" s="25"/>
      <c r="F9" s="25"/>
      <c r="G9" s="25"/>
      <c r="H9" s="25"/>
      <c r="I9" s="26"/>
      <c r="J9" s="27">
        <f>J10</f>
        <v>52500</v>
      </c>
      <c r="K9" s="27">
        <f t="shared" ref="K9:L9" si="0">K10</f>
        <v>31323</v>
      </c>
      <c r="L9" s="27">
        <f t="shared" si="0"/>
        <v>30323</v>
      </c>
      <c r="M9" s="27">
        <f>M10</f>
        <v>11322</v>
      </c>
      <c r="N9" s="27">
        <f>N10</f>
        <v>11185</v>
      </c>
      <c r="O9" s="27"/>
      <c r="P9" s="27">
        <f t="shared" ref="P9" si="1">P10</f>
        <v>137</v>
      </c>
      <c r="Q9" s="27"/>
      <c r="R9" s="28"/>
      <c r="S9" s="29"/>
      <c r="T9" s="29"/>
    </row>
    <row r="10" spans="1:46" s="39" customFormat="1" ht="38.25" customHeight="1" x14ac:dyDescent="0.25">
      <c r="A10" s="31" t="s">
        <v>9</v>
      </c>
      <c r="B10" s="32" t="s">
        <v>10</v>
      </c>
      <c r="C10" s="32"/>
      <c r="D10" s="32"/>
      <c r="E10" s="32"/>
      <c r="F10" s="33"/>
      <c r="G10" s="33"/>
      <c r="H10" s="33"/>
      <c r="I10" s="34"/>
      <c r="J10" s="35">
        <f>J11</f>
        <v>52500</v>
      </c>
      <c r="K10" s="35">
        <f t="shared" ref="K10:P10" si="2">K11</f>
        <v>31323</v>
      </c>
      <c r="L10" s="35">
        <f t="shared" si="2"/>
        <v>30323</v>
      </c>
      <c r="M10" s="35">
        <f t="shared" si="2"/>
        <v>11322</v>
      </c>
      <c r="N10" s="35">
        <f t="shared" si="2"/>
        <v>11185</v>
      </c>
      <c r="O10" s="35"/>
      <c r="P10" s="35">
        <f t="shared" si="2"/>
        <v>137</v>
      </c>
      <c r="Q10" s="36"/>
      <c r="R10" s="37"/>
      <c r="S10" s="38"/>
      <c r="T10" s="38"/>
    </row>
    <row r="11" spans="1:46" s="81" customFormat="1" ht="51" customHeight="1" x14ac:dyDescent="0.25">
      <c r="A11" s="73" t="s">
        <v>17</v>
      </c>
      <c r="B11" s="64" t="s">
        <v>412</v>
      </c>
      <c r="C11" s="74"/>
      <c r="D11" s="74"/>
      <c r="E11" s="75"/>
      <c r="F11" s="76"/>
      <c r="G11" s="76"/>
      <c r="H11" s="76"/>
      <c r="I11" s="77"/>
      <c r="J11" s="78">
        <f>SUM(J12:J14)</f>
        <v>52500</v>
      </c>
      <c r="K11" s="78">
        <f>SUM(K12:K14)</f>
        <v>31323</v>
      </c>
      <c r="L11" s="78">
        <f>SUM(L12:L14)</f>
        <v>30323</v>
      </c>
      <c r="M11" s="78">
        <f>SUM(M12:M14)</f>
        <v>11322</v>
      </c>
      <c r="N11" s="78">
        <f>SUM(N12:N14)</f>
        <v>11185</v>
      </c>
      <c r="O11" s="78"/>
      <c r="P11" s="78">
        <f t="shared" ref="P11" si="3">SUM(P12:P14)</f>
        <v>137</v>
      </c>
      <c r="Q11" s="79"/>
      <c r="R11" s="80"/>
    </row>
    <row r="12" spans="1:46" s="68" customFormat="1" ht="63.75" customHeight="1" x14ac:dyDescent="0.25">
      <c r="A12" s="40">
        <v>1</v>
      </c>
      <c r="B12" s="41" t="s">
        <v>119</v>
      </c>
      <c r="C12" s="3" t="s">
        <v>30</v>
      </c>
      <c r="D12" s="108" t="s">
        <v>234</v>
      </c>
      <c r="E12" s="69" t="s">
        <v>104</v>
      </c>
      <c r="F12" s="3" t="s">
        <v>56</v>
      </c>
      <c r="G12" s="2" t="s">
        <v>118</v>
      </c>
      <c r="H12" s="2" t="s">
        <v>120</v>
      </c>
      <c r="I12" s="2" t="s">
        <v>121</v>
      </c>
      <c r="J12" s="4">
        <v>25000</v>
      </c>
      <c r="K12" s="4">
        <v>12500</v>
      </c>
      <c r="L12" s="4">
        <v>12000</v>
      </c>
      <c r="M12" s="1">
        <v>5000</v>
      </c>
      <c r="N12" s="1">
        <v>5000</v>
      </c>
      <c r="O12" s="1"/>
      <c r="P12" s="1"/>
      <c r="Q12" s="65"/>
      <c r="R12" s="66"/>
      <c r="S12" s="67"/>
      <c r="T12" s="67"/>
    </row>
    <row r="13" spans="1:46" s="929" customFormat="1" ht="84.75" customHeight="1" x14ac:dyDescent="0.25">
      <c r="A13" s="921">
        <v>2</v>
      </c>
      <c r="B13" s="922" t="s">
        <v>122</v>
      </c>
      <c r="C13" s="923" t="s">
        <v>30</v>
      </c>
      <c r="D13" s="924">
        <v>7755009</v>
      </c>
      <c r="E13" s="925" t="s">
        <v>106</v>
      </c>
      <c r="F13" s="923" t="s">
        <v>15</v>
      </c>
      <c r="G13" s="925" t="s">
        <v>118</v>
      </c>
      <c r="H13" s="925" t="s">
        <v>120</v>
      </c>
      <c r="I13" s="925" t="s">
        <v>273</v>
      </c>
      <c r="J13" s="922">
        <v>20000</v>
      </c>
      <c r="K13" s="926">
        <v>12393</v>
      </c>
      <c r="L13" s="926">
        <f>K13-500</f>
        <v>11893</v>
      </c>
      <c r="M13" s="926">
        <v>5500</v>
      </c>
      <c r="N13" s="926">
        <v>5457</v>
      </c>
      <c r="O13" s="926"/>
      <c r="P13" s="926">
        <f>M13-N13</f>
        <v>43</v>
      </c>
      <c r="Q13" s="922"/>
      <c r="R13" s="927"/>
      <c r="S13" s="928"/>
      <c r="T13" s="928"/>
    </row>
    <row r="14" spans="1:46" s="933" customFormat="1" ht="90.75" customHeight="1" x14ac:dyDescent="0.25">
      <c r="A14" s="925">
        <v>3</v>
      </c>
      <c r="B14" s="930" t="s">
        <v>502</v>
      </c>
      <c r="C14" s="925" t="s">
        <v>30</v>
      </c>
      <c r="D14" s="924" t="s">
        <v>776</v>
      </c>
      <c r="E14" s="925" t="s">
        <v>106</v>
      </c>
      <c r="F14" s="925" t="s">
        <v>501</v>
      </c>
      <c r="G14" s="925" t="s">
        <v>118</v>
      </c>
      <c r="H14" s="925" t="s">
        <v>117</v>
      </c>
      <c r="I14" s="925" t="s">
        <v>503</v>
      </c>
      <c r="J14" s="926">
        <v>7500</v>
      </c>
      <c r="K14" s="926">
        <v>6430</v>
      </c>
      <c r="L14" s="926">
        <v>6430</v>
      </c>
      <c r="M14" s="926">
        <v>822</v>
      </c>
      <c r="N14" s="926">
        <v>728</v>
      </c>
      <c r="O14" s="926"/>
      <c r="P14" s="926">
        <f>M14-N14</f>
        <v>94</v>
      </c>
      <c r="Q14" s="926"/>
      <c r="R14" s="931"/>
      <c r="S14" s="932"/>
      <c r="T14" s="932"/>
    </row>
    <row r="15" spans="1:46" s="72" customFormat="1" ht="69" customHeight="1" x14ac:dyDescent="0.25">
      <c r="A15" s="9"/>
      <c r="B15" s="59"/>
      <c r="C15" s="59"/>
      <c r="D15" s="59"/>
      <c r="E15" s="59"/>
      <c r="F15" s="60"/>
      <c r="G15" s="59"/>
      <c r="H15" s="59"/>
      <c r="I15" s="59"/>
      <c r="J15" s="61"/>
      <c r="K15" s="61"/>
      <c r="L15" s="61"/>
      <c r="M15" s="62"/>
      <c r="N15" s="62"/>
      <c r="O15" s="62"/>
      <c r="P15" s="62"/>
      <c r="Q15" s="9"/>
      <c r="R15" s="70"/>
      <c r="S15" s="71"/>
      <c r="T15" s="71"/>
    </row>
    <row r="18" spans="2:18" s="43" customFormat="1" ht="51" customHeight="1" x14ac:dyDescent="0.25">
      <c r="F18" s="44"/>
      <c r="J18" s="45"/>
      <c r="K18" s="45"/>
      <c r="L18" s="45"/>
      <c r="M18" s="46"/>
      <c r="N18" s="46"/>
      <c r="O18" s="46"/>
      <c r="P18" s="46"/>
      <c r="R18" s="42"/>
    </row>
    <row r="19" spans="2:18" s="43" customFormat="1" ht="51" customHeight="1" x14ac:dyDescent="0.25">
      <c r="F19" s="44"/>
      <c r="J19" s="45"/>
      <c r="K19" s="45"/>
      <c r="L19" s="45"/>
      <c r="M19" s="46"/>
      <c r="N19" s="46"/>
      <c r="O19" s="46"/>
      <c r="P19" s="46"/>
      <c r="R19" s="42"/>
    </row>
    <row r="20" spans="2:18" s="43" customFormat="1" ht="51" customHeight="1" x14ac:dyDescent="0.25">
      <c r="F20" s="44"/>
      <c r="J20" s="45"/>
      <c r="K20" s="45"/>
      <c r="L20" s="45"/>
      <c r="M20" s="46"/>
      <c r="N20" s="46"/>
      <c r="O20" s="46"/>
      <c r="P20" s="46"/>
      <c r="R20" s="42"/>
    </row>
    <row r="21" spans="2:18" s="43" customFormat="1" ht="51" customHeight="1" x14ac:dyDescent="0.25">
      <c r="F21" s="44"/>
      <c r="J21" s="45"/>
      <c r="K21" s="45"/>
      <c r="L21" s="45"/>
      <c r="M21" s="46"/>
      <c r="N21" s="46"/>
      <c r="O21" s="46"/>
      <c r="P21" s="46"/>
      <c r="R21" s="42"/>
    </row>
    <row r="22" spans="2:18" s="43" customFormat="1" ht="51" customHeight="1" x14ac:dyDescent="0.25">
      <c r="F22" s="44"/>
      <c r="J22" s="45"/>
      <c r="K22" s="45"/>
      <c r="L22" s="45"/>
      <c r="M22" s="46"/>
      <c r="N22" s="46"/>
      <c r="O22" s="46"/>
      <c r="P22" s="46"/>
      <c r="R22" s="42"/>
    </row>
    <row r="23" spans="2:18" s="43" customFormat="1" ht="51" customHeight="1" x14ac:dyDescent="0.25">
      <c r="F23" s="44"/>
      <c r="J23" s="45"/>
      <c r="K23" s="45"/>
      <c r="L23" s="45"/>
      <c r="M23" s="46"/>
      <c r="N23" s="46"/>
      <c r="O23" s="46"/>
      <c r="P23" s="46"/>
      <c r="R23" s="42"/>
    </row>
    <row r="24" spans="2:18" s="43" customFormat="1" ht="51" customHeight="1" x14ac:dyDescent="0.25">
      <c r="F24" s="44"/>
      <c r="J24" s="45"/>
      <c r="K24" s="45"/>
      <c r="L24" s="45"/>
      <c r="M24" s="46"/>
      <c r="N24" s="46"/>
      <c r="O24" s="46"/>
      <c r="P24" s="46"/>
      <c r="R24" s="42"/>
    </row>
    <row r="25" spans="2:18" s="43" customFormat="1" ht="51" customHeight="1" x14ac:dyDescent="0.25">
      <c r="F25" s="44"/>
      <c r="J25" s="45"/>
      <c r="K25" s="45"/>
      <c r="L25" s="45"/>
      <c r="M25" s="46"/>
      <c r="N25" s="46"/>
      <c r="O25" s="46"/>
      <c r="P25" s="46"/>
      <c r="R25" s="42"/>
    </row>
    <row r="26" spans="2:18" s="43" customFormat="1" ht="51" customHeight="1" x14ac:dyDescent="0.25">
      <c r="F26" s="44"/>
      <c r="J26" s="45"/>
      <c r="K26" s="45"/>
      <c r="L26" s="45"/>
      <c r="M26" s="46"/>
      <c r="N26" s="46"/>
      <c r="O26" s="46"/>
      <c r="P26" s="46"/>
      <c r="R26" s="42"/>
    </row>
    <row r="27" spans="2:18" s="43" customFormat="1" ht="51" customHeight="1" x14ac:dyDescent="0.25">
      <c r="F27" s="44"/>
      <c r="J27" s="45"/>
      <c r="K27" s="45"/>
      <c r="L27" s="45"/>
      <c r="M27" s="46"/>
      <c r="N27" s="46"/>
      <c r="O27" s="46"/>
      <c r="P27" s="46"/>
      <c r="R27" s="42"/>
    </row>
    <row r="28" spans="2:18" s="43" customFormat="1" ht="51" customHeight="1" x14ac:dyDescent="0.25">
      <c r="F28" s="44"/>
      <c r="J28" s="45"/>
      <c r="K28" s="45"/>
      <c r="L28" s="45"/>
      <c r="M28" s="46"/>
      <c r="N28" s="46"/>
      <c r="O28" s="46"/>
      <c r="P28" s="46"/>
      <c r="R28" s="42"/>
    </row>
    <row r="29" spans="2:18" s="43" customFormat="1" ht="51" customHeight="1" x14ac:dyDescent="0.25">
      <c r="F29" s="44"/>
      <c r="J29" s="45"/>
      <c r="K29" s="45"/>
      <c r="L29" s="45"/>
      <c r="M29" s="46"/>
      <c r="N29" s="46"/>
      <c r="O29" s="46"/>
      <c r="P29" s="46"/>
      <c r="R29" s="42"/>
    </row>
    <row r="30" spans="2:18" s="47" customFormat="1" ht="51" customHeight="1" x14ac:dyDescent="0.25">
      <c r="B30" s="48"/>
      <c r="C30" s="48"/>
      <c r="D30" s="48"/>
      <c r="E30" s="48"/>
      <c r="F30" s="49"/>
      <c r="G30" s="48"/>
      <c r="H30" s="48"/>
      <c r="I30" s="48"/>
      <c r="J30" s="50"/>
      <c r="K30" s="50"/>
      <c r="L30" s="50"/>
      <c r="M30" s="51"/>
      <c r="N30" s="51"/>
      <c r="O30" s="51"/>
      <c r="P30" s="51"/>
      <c r="R30" s="52"/>
    </row>
    <row r="31" spans="2:18" s="47" customFormat="1" ht="51" customHeight="1" x14ac:dyDescent="0.25">
      <c r="B31" s="48"/>
      <c r="C31" s="48"/>
      <c r="D31" s="48"/>
      <c r="E31" s="48"/>
      <c r="F31" s="49"/>
      <c r="G31" s="48"/>
      <c r="H31" s="48"/>
      <c r="I31" s="48"/>
      <c r="J31" s="50"/>
      <c r="K31" s="50"/>
      <c r="L31" s="50"/>
      <c r="M31" s="51"/>
      <c r="N31" s="51"/>
      <c r="O31" s="51"/>
      <c r="P31" s="51"/>
      <c r="R31" s="52"/>
    </row>
    <row r="32" spans="2:18" s="47" customFormat="1" ht="51" customHeight="1" x14ac:dyDescent="0.25">
      <c r="B32" s="48"/>
      <c r="C32" s="48"/>
      <c r="D32" s="48"/>
      <c r="E32" s="48"/>
      <c r="F32" s="49"/>
      <c r="G32" s="48"/>
      <c r="H32" s="48"/>
      <c r="I32" s="48"/>
      <c r="J32" s="50"/>
      <c r="K32" s="50"/>
      <c r="L32" s="50"/>
      <c r="M32" s="51"/>
      <c r="N32" s="51"/>
      <c r="O32" s="51"/>
      <c r="P32" s="51"/>
      <c r="R32" s="52"/>
    </row>
    <row r="33" spans="2:46" s="47" customFormat="1" ht="51" customHeight="1" x14ac:dyDescent="0.25">
      <c r="B33" s="48"/>
      <c r="C33" s="48"/>
      <c r="D33" s="48"/>
      <c r="E33" s="48"/>
      <c r="F33" s="49"/>
      <c r="G33" s="48"/>
      <c r="H33" s="48"/>
      <c r="I33" s="48"/>
      <c r="J33" s="50"/>
      <c r="K33" s="50"/>
      <c r="L33" s="50"/>
      <c r="M33" s="51"/>
      <c r="N33" s="51"/>
      <c r="O33" s="51"/>
      <c r="P33" s="51"/>
      <c r="R33" s="52"/>
    </row>
    <row r="34" spans="2:46" s="47" customFormat="1" ht="51" customHeight="1" x14ac:dyDescent="0.25">
      <c r="B34" s="48"/>
      <c r="C34" s="48"/>
      <c r="D34" s="48"/>
      <c r="E34" s="48"/>
      <c r="F34" s="49"/>
      <c r="G34" s="48"/>
      <c r="H34" s="48"/>
      <c r="I34" s="48"/>
      <c r="J34" s="50"/>
      <c r="K34" s="50"/>
      <c r="L34" s="50"/>
      <c r="M34" s="51"/>
      <c r="N34" s="51"/>
      <c r="O34" s="51"/>
      <c r="P34" s="51"/>
      <c r="R34" s="52"/>
    </row>
    <row r="35" spans="2:46" s="47" customFormat="1" ht="51" customHeight="1" x14ac:dyDescent="0.25">
      <c r="B35" s="48"/>
      <c r="C35" s="48"/>
      <c r="D35" s="48"/>
      <c r="E35" s="48"/>
      <c r="F35" s="49"/>
      <c r="G35" s="48"/>
      <c r="H35" s="48"/>
      <c r="I35" s="48"/>
      <c r="J35" s="50"/>
      <c r="K35" s="50"/>
      <c r="L35" s="50"/>
      <c r="M35" s="51"/>
      <c r="N35" s="51"/>
      <c r="O35" s="51"/>
      <c r="P35" s="51"/>
      <c r="R35" s="52"/>
    </row>
    <row r="36" spans="2:46" s="47" customFormat="1" ht="51" customHeight="1" x14ac:dyDescent="0.25">
      <c r="B36" s="48"/>
      <c r="C36" s="48"/>
      <c r="D36" s="48"/>
      <c r="E36" s="48"/>
      <c r="F36" s="49"/>
      <c r="G36" s="48"/>
      <c r="H36" s="48"/>
      <c r="I36" s="48"/>
      <c r="J36" s="50"/>
      <c r="K36" s="50"/>
      <c r="L36" s="50"/>
      <c r="M36" s="51"/>
      <c r="N36" s="51"/>
      <c r="O36" s="51"/>
      <c r="P36" s="51"/>
      <c r="R36" s="52"/>
    </row>
    <row r="37" spans="2:46" s="47" customFormat="1" ht="51" customHeight="1" x14ac:dyDescent="0.25">
      <c r="B37" s="48"/>
      <c r="C37" s="48"/>
      <c r="D37" s="48"/>
      <c r="E37" s="48"/>
      <c r="F37" s="49"/>
      <c r="G37" s="48"/>
      <c r="H37" s="48"/>
      <c r="I37" s="48"/>
      <c r="J37" s="50"/>
      <c r="K37" s="50"/>
      <c r="L37" s="50"/>
      <c r="M37" s="51"/>
      <c r="N37" s="51"/>
      <c r="O37" s="51"/>
      <c r="P37" s="51"/>
      <c r="R37" s="52"/>
    </row>
    <row r="38" spans="2:46" s="47" customFormat="1" ht="51" customHeight="1" x14ac:dyDescent="0.25">
      <c r="B38" s="48"/>
      <c r="C38" s="48"/>
      <c r="D38" s="48"/>
      <c r="E38" s="48"/>
      <c r="F38" s="49"/>
      <c r="G38" s="48"/>
      <c r="H38" s="48"/>
      <c r="I38" s="48"/>
      <c r="J38" s="50"/>
      <c r="K38" s="50"/>
      <c r="L38" s="50"/>
      <c r="M38" s="51"/>
      <c r="N38" s="51"/>
      <c r="O38" s="51"/>
      <c r="P38" s="51"/>
      <c r="R38" s="52"/>
    </row>
    <row r="39" spans="2:46" s="47" customFormat="1" ht="51" customHeight="1" x14ac:dyDescent="0.25">
      <c r="B39" s="48"/>
      <c r="C39" s="48"/>
      <c r="D39" s="48"/>
      <c r="E39" s="48"/>
      <c r="F39" s="49"/>
      <c r="G39" s="48"/>
      <c r="H39" s="48"/>
      <c r="I39" s="48"/>
      <c r="J39" s="50"/>
      <c r="K39" s="50"/>
      <c r="L39" s="50"/>
      <c r="M39" s="51"/>
      <c r="N39" s="51"/>
      <c r="O39" s="51"/>
      <c r="P39" s="51"/>
      <c r="R39" s="52"/>
    </row>
    <row r="40" spans="2:46" s="47" customFormat="1" ht="51" customHeight="1" x14ac:dyDescent="0.25">
      <c r="B40" s="48"/>
      <c r="C40" s="48"/>
      <c r="D40" s="48"/>
      <c r="E40" s="48"/>
      <c r="F40" s="49"/>
      <c r="G40" s="48"/>
      <c r="H40" s="48"/>
      <c r="I40" s="48"/>
      <c r="J40" s="50"/>
      <c r="K40" s="50"/>
      <c r="L40" s="50"/>
      <c r="M40" s="51"/>
      <c r="N40" s="51"/>
      <c r="O40" s="51"/>
      <c r="P40" s="51"/>
      <c r="R40" s="52"/>
    </row>
    <row r="41" spans="2:46" s="47" customFormat="1" ht="51" customHeight="1" x14ac:dyDescent="0.25">
      <c r="B41" s="48"/>
      <c r="C41" s="48"/>
      <c r="D41" s="48"/>
      <c r="E41" s="48"/>
      <c r="F41" s="49"/>
      <c r="G41" s="48"/>
      <c r="H41" s="48"/>
      <c r="I41" s="48"/>
      <c r="J41" s="50"/>
      <c r="K41" s="50"/>
      <c r="L41" s="50"/>
      <c r="M41" s="51"/>
      <c r="N41" s="51"/>
      <c r="O41" s="51"/>
      <c r="P41" s="51"/>
      <c r="R41" s="52"/>
    </row>
    <row r="42" spans="2:46" s="47" customFormat="1" ht="51" customHeight="1" x14ac:dyDescent="0.25">
      <c r="B42" s="48"/>
      <c r="C42" s="48"/>
      <c r="D42" s="48"/>
      <c r="E42" s="48"/>
      <c r="F42" s="49"/>
      <c r="G42" s="48"/>
      <c r="H42" s="48"/>
      <c r="I42" s="48"/>
      <c r="J42" s="50"/>
      <c r="K42" s="50"/>
      <c r="L42" s="50"/>
      <c r="M42" s="51"/>
      <c r="N42" s="51"/>
      <c r="O42" s="51"/>
      <c r="P42" s="51"/>
      <c r="R42" s="52"/>
    </row>
    <row r="43" spans="2:46" s="47" customFormat="1" ht="51" customHeight="1" x14ac:dyDescent="0.25">
      <c r="B43" s="48"/>
      <c r="C43" s="48"/>
      <c r="D43" s="48"/>
      <c r="E43" s="48"/>
      <c r="F43" s="49"/>
      <c r="G43" s="48"/>
      <c r="H43" s="48"/>
      <c r="I43" s="48"/>
      <c r="J43" s="50"/>
      <c r="K43" s="50"/>
      <c r="L43" s="50"/>
      <c r="M43" s="51"/>
      <c r="N43" s="51"/>
      <c r="O43" s="51"/>
      <c r="P43" s="51"/>
      <c r="R43" s="52"/>
    </row>
    <row r="44" spans="2:46" s="53" customFormat="1" ht="51" customHeight="1" x14ac:dyDescent="0.25">
      <c r="B44" s="54"/>
      <c r="C44" s="54"/>
      <c r="D44" s="54"/>
      <c r="E44" s="54"/>
      <c r="F44" s="55"/>
      <c r="G44" s="54"/>
      <c r="H44" s="54"/>
      <c r="I44" s="54"/>
      <c r="J44" s="56"/>
      <c r="K44" s="56"/>
      <c r="L44" s="56"/>
      <c r="M44" s="57"/>
      <c r="N44" s="57"/>
      <c r="O44" s="57"/>
      <c r="P44" s="57"/>
      <c r="R44" s="58"/>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row>
    <row r="45" spans="2:46" s="53" customFormat="1" ht="51" customHeight="1" x14ac:dyDescent="0.25">
      <c r="B45" s="54"/>
      <c r="C45" s="54"/>
      <c r="D45" s="54"/>
      <c r="E45" s="54"/>
      <c r="F45" s="55"/>
      <c r="G45" s="54"/>
      <c r="H45" s="54"/>
      <c r="I45" s="54"/>
      <c r="J45" s="56"/>
      <c r="K45" s="56"/>
      <c r="L45" s="56"/>
      <c r="M45" s="57"/>
      <c r="N45" s="57"/>
      <c r="O45" s="57"/>
      <c r="P45" s="57"/>
      <c r="R45" s="58"/>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row>
    <row r="46" spans="2:46" s="53" customFormat="1" ht="51" customHeight="1" x14ac:dyDescent="0.25">
      <c r="B46" s="54"/>
      <c r="C46" s="54"/>
      <c r="D46" s="54"/>
      <c r="E46" s="54"/>
      <c r="F46" s="55"/>
      <c r="G46" s="54"/>
      <c r="H46" s="54"/>
      <c r="I46" s="54"/>
      <c r="J46" s="56"/>
      <c r="K46" s="56"/>
      <c r="L46" s="56"/>
      <c r="M46" s="57"/>
      <c r="N46" s="57"/>
      <c r="O46" s="57"/>
      <c r="P46" s="57"/>
      <c r="R46" s="58"/>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row>
    <row r="47" spans="2:46" s="53" customFormat="1" ht="51" customHeight="1" x14ac:dyDescent="0.25">
      <c r="B47" s="54"/>
      <c r="C47" s="54"/>
      <c r="D47" s="54"/>
      <c r="E47" s="54"/>
      <c r="F47" s="55"/>
      <c r="G47" s="54"/>
      <c r="H47" s="54"/>
      <c r="I47" s="54"/>
      <c r="J47" s="56"/>
      <c r="K47" s="56"/>
      <c r="L47" s="56"/>
      <c r="M47" s="57"/>
      <c r="N47" s="57"/>
      <c r="O47" s="57"/>
      <c r="P47" s="57"/>
      <c r="R47" s="58"/>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row>
    <row r="48" spans="2:46" s="53" customFormat="1" ht="51" customHeight="1" x14ac:dyDescent="0.25">
      <c r="B48" s="54"/>
      <c r="C48" s="54"/>
      <c r="D48" s="54"/>
      <c r="E48" s="54"/>
      <c r="F48" s="55"/>
      <c r="G48" s="54"/>
      <c r="H48" s="54"/>
      <c r="I48" s="54"/>
      <c r="J48" s="56"/>
      <c r="K48" s="56"/>
      <c r="L48" s="56"/>
      <c r="M48" s="57"/>
      <c r="N48" s="57"/>
      <c r="O48" s="57"/>
      <c r="P48" s="57"/>
      <c r="R48" s="58"/>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row>
    <row r="49" spans="2:46" s="53" customFormat="1" ht="51" customHeight="1" x14ac:dyDescent="0.25">
      <c r="B49" s="54"/>
      <c r="C49" s="54"/>
      <c r="D49" s="54"/>
      <c r="E49" s="54"/>
      <c r="F49" s="55"/>
      <c r="G49" s="54"/>
      <c r="H49" s="54"/>
      <c r="I49" s="54"/>
      <c r="J49" s="56"/>
      <c r="K49" s="56"/>
      <c r="L49" s="56"/>
      <c r="M49" s="57"/>
      <c r="N49" s="57"/>
      <c r="O49" s="57"/>
      <c r="P49" s="57"/>
      <c r="R49" s="58"/>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row>
  </sheetData>
  <mergeCells count="23">
    <mergeCell ref="K5:L5"/>
    <mergeCell ref="M5:M7"/>
    <mergeCell ref="O5:O7"/>
    <mergeCell ref="P5:P7"/>
    <mergeCell ref="J6:J7"/>
    <mergeCell ref="K6:K7"/>
    <mergeCell ref="L6:L7"/>
    <mergeCell ref="A1:Q1"/>
    <mergeCell ref="A2:Q2"/>
    <mergeCell ref="A3:Q3"/>
    <mergeCell ref="A4:Q4"/>
    <mergeCell ref="A5:A7"/>
    <mergeCell ref="B5:B7"/>
    <mergeCell ref="C5:C7"/>
    <mergeCell ref="D5:D7"/>
    <mergeCell ref="E5:E7"/>
    <mergeCell ref="F5:F7"/>
    <mergeCell ref="Q5:Q7"/>
    <mergeCell ref="I6:I7"/>
    <mergeCell ref="G5:G7"/>
    <mergeCell ref="N5:N7"/>
    <mergeCell ref="H5:H7"/>
    <mergeCell ref="I5:J5"/>
  </mergeCells>
  <pageMargins left="0" right="0" top="0.51181102362204722" bottom="0.74803149606299213" header="0" footer="0"/>
  <pageSetup paperSize="9" scale="56" orientation="landscape" r:id="rId1"/>
  <headerFooter differentFirst="1">
    <oddHeader>&amp;C&amp;P</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zoomScale="50" zoomScaleNormal="50" workbookViewId="0">
      <selection activeCell="A3" sqref="A3:Q3"/>
    </sheetView>
  </sheetViews>
  <sheetFormatPr defaultRowHeight="31.5" customHeight="1" x14ac:dyDescent="0.25"/>
  <cols>
    <col min="1" max="1" width="9.5703125" style="109" customWidth="1"/>
    <col min="2" max="2" width="38" style="109" customWidth="1"/>
    <col min="3" max="3" width="13.140625" style="109" customWidth="1"/>
    <col min="4" max="4" width="14.5703125" style="109" customWidth="1"/>
    <col min="5" max="5" width="20.140625" style="109" customWidth="1"/>
    <col min="6" max="6" width="16.28515625" style="186" customWidth="1"/>
    <col min="7" max="7" width="26" style="109" customWidth="1"/>
    <col min="8" max="8" width="16.7109375" style="186" customWidth="1"/>
    <col min="9" max="9" width="19.7109375" style="109" customWidth="1"/>
    <col min="10" max="10" width="16.7109375" style="224" customWidth="1"/>
    <col min="11" max="11" width="17.7109375" style="224" customWidth="1"/>
    <col min="12" max="12" width="17.85546875" style="224" customWidth="1"/>
    <col min="13" max="13" width="18.7109375" style="225" customWidth="1"/>
    <col min="14" max="14" width="20.42578125" style="225" customWidth="1"/>
    <col min="15" max="15" width="14.7109375" style="225" customWidth="1"/>
    <col min="16" max="16" width="15" style="225" customWidth="1"/>
    <col min="17" max="17" width="19.28515625" style="226" customWidth="1"/>
    <col min="18" max="18" width="16.42578125" style="109" customWidth="1"/>
    <col min="19" max="19" width="15.28515625" style="109" customWidth="1"/>
    <col min="20" max="20" width="17.42578125" style="109" customWidth="1"/>
    <col min="21" max="21" width="21.140625" style="109" customWidth="1"/>
    <col min="22" max="22" width="16.140625" style="109" customWidth="1"/>
    <col min="23" max="259" width="9.140625" style="109"/>
    <col min="260" max="260" width="7.28515625" style="109" customWidth="1"/>
    <col min="261" max="261" width="29.7109375" style="109" customWidth="1"/>
    <col min="262" max="262" width="12.28515625" style="109" customWidth="1"/>
    <col min="263" max="263" width="14.5703125" style="109" customWidth="1"/>
    <col min="264" max="264" width="14.7109375" style="109" customWidth="1"/>
    <col min="265" max="265" width="16.28515625" style="109" customWidth="1"/>
    <col min="266" max="266" width="22" style="109" customWidth="1"/>
    <col min="267" max="267" width="15.140625" style="109" customWidth="1"/>
    <col min="268" max="268" width="19.7109375" style="109" customWidth="1"/>
    <col min="269" max="269" width="16.7109375" style="109" customWidth="1"/>
    <col min="270" max="270" width="17.7109375" style="109" customWidth="1"/>
    <col min="271" max="271" width="17.85546875" style="109" customWidth="1"/>
    <col min="272" max="272" width="18.7109375" style="109" customWidth="1"/>
    <col min="273" max="273" width="20.42578125" style="109" customWidth="1"/>
    <col min="274" max="274" width="18.28515625" style="109" customWidth="1"/>
    <col min="275" max="275" width="10.28515625" style="109" bestFit="1" customWidth="1"/>
    <col min="276" max="515" width="9.140625" style="109"/>
    <col min="516" max="516" width="7.28515625" style="109" customWidth="1"/>
    <col min="517" max="517" width="29.7109375" style="109" customWidth="1"/>
    <col min="518" max="518" width="12.28515625" style="109" customWidth="1"/>
    <col min="519" max="519" width="14.5703125" style="109" customWidth="1"/>
    <col min="520" max="520" width="14.7109375" style="109" customWidth="1"/>
    <col min="521" max="521" width="16.28515625" style="109" customWidth="1"/>
    <col min="522" max="522" width="22" style="109" customWidth="1"/>
    <col min="523" max="523" width="15.140625" style="109" customWidth="1"/>
    <col min="524" max="524" width="19.7109375" style="109" customWidth="1"/>
    <col min="525" max="525" width="16.7109375" style="109" customWidth="1"/>
    <col min="526" max="526" width="17.7109375" style="109" customWidth="1"/>
    <col min="527" max="527" width="17.85546875" style="109" customWidth="1"/>
    <col min="528" max="528" width="18.7109375" style="109" customWidth="1"/>
    <col min="529" max="529" width="20.42578125" style="109" customWidth="1"/>
    <col min="530" max="530" width="18.28515625" style="109" customWidth="1"/>
    <col min="531" max="531" width="10.28515625" style="109" bestFit="1" customWidth="1"/>
    <col min="532" max="771" width="9.140625" style="109"/>
    <col min="772" max="772" width="7.28515625" style="109" customWidth="1"/>
    <col min="773" max="773" width="29.7109375" style="109" customWidth="1"/>
    <col min="774" max="774" width="12.28515625" style="109" customWidth="1"/>
    <col min="775" max="775" width="14.5703125" style="109" customWidth="1"/>
    <col min="776" max="776" width="14.7109375" style="109" customWidth="1"/>
    <col min="777" max="777" width="16.28515625" style="109" customWidth="1"/>
    <col min="778" max="778" width="22" style="109" customWidth="1"/>
    <col min="779" max="779" width="15.140625" style="109" customWidth="1"/>
    <col min="780" max="780" width="19.7109375" style="109" customWidth="1"/>
    <col min="781" max="781" width="16.7109375" style="109" customWidth="1"/>
    <col min="782" max="782" width="17.7109375" style="109" customWidth="1"/>
    <col min="783" max="783" width="17.85546875" style="109" customWidth="1"/>
    <col min="784" max="784" width="18.7109375" style="109" customWidth="1"/>
    <col min="785" max="785" width="20.42578125" style="109" customWidth="1"/>
    <col min="786" max="786" width="18.28515625" style="109" customWidth="1"/>
    <col min="787" max="787" width="10.28515625" style="109" bestFit="1" customWidth="1"/>
    <col min="788" max="1027" width="9.140625" style="109"/>
    <col min="1028" max="1028" width="7.28515625" style="109" customWidth="1"/>
    <col min="1029" max="1029" width="29.7109375" style="109" customWidth="1"/>
    <col min="1030" max="1030" width="12.28515625" style="109" customWidth="1"/>
    <col min="1031" max="1031" width="14.5703125" style="109" customWidth="1"/>
    <col min="1032" max="1032" width="14.7109375" style="109" customWidth="1"/>
    <col min="1033" max="1033" width="16.28515625" style="109" customWidth="1"/>
    <col min="1034" max="1034" width="22" style="109" customWidth="1"/>
    <col min="1035" max="1035" width="15.140625" style="109" customWidth="1"/>
    <col min="1036" max="1036" width="19.7109375" style="109" customWidth="1"/>
    <col min="1037" max="1037" width="16.7109375" style="109" customWidth="1"/>
    <col min="1038" max="1038" width="17.7109375" style="109" customWidth="1"/>
    <col min="1039" max="1039" width="17.85546875" style="109" customWidth="1"/>
    <col min="1040" max="1040" width="18.7109375" style="109" customWidth="1"/>
    <col min="1041" max="1041" width="20.42578125" style="109" customWidth="1"/>
    <col min="1042" max="1042" width="18.28515625" style="109" customWidth="1"/>
    <col min="1043" max="1043" width="10.28515625" style="109" bestFit="1" customWidth="1"/>
    <col min="1044" max="1283" width="9.140625" style="109"/>
    <col min="1284" max="1284" width="7.28515625" style="109" customWidth="1"/>
    <col min="1285" max="1285" width="29.7109375" style="109" customWidth="1"/>
    <col min="1286" max="1286" width="12.28515625" style="109" customWidth="1"/>
    <col min="1287" max="1287" width="14.5703125" style="109" customWidth="1"/>
    <col min="1288" max="1288" width="14.7109375" style="109" customWidth="1"/>
    <col min="1289" max="1289" width="16.28515625" style="109" customWidth="1"/>
    <col min="1290" max="1290" width="22" style="109" customWidth="1"/>
    <col min="1291" max="1291" width="15.140625" style="109" customWidth="1"/>
    <col min="1292" max="1292" width="19.7109375" style="109" customWidth="1"/>
    <col min="1293" max="1293" width="16.7109375" style="109" customWidth="1"/>
    <col min="1294" max="1294" width="17.7109375" style="109" customWidth="1"/>
    <col min="1295" max="1295" width="17.85546875" style="109" customWidth="1"/>
    <col min="1296" max="1296" width="18.7109375" style="109" customWidth="1"/>
    <col min="1297" max="1297" width="20.42578125" style="109" customWidth="1"/>
    <col min="1298" max="1298" width="18.28515625" style="109" customWidth="1"/>
    <col min="1299" max="1299" width="10.28515625" style="109" bestFit="1" customWidth="1"/>
    <col min="1300" max="1539" width="9.140625" style="109"/>
    <col min="1540" max="1540" width="7.28515625" style="109" customWidth="1"/>
    <col min="1541" max="1541" width="29.7109375" style="109" customWidth="1"/>
    <col min="1542" max="1542" width="12.28515625" style="109" customWidth="1"/>
    <col min="1543" max="1543" width="14.5703125" style="109" customWidth="1"/>
    <col min="1544" max="1544" width="14.7109375" style="109" customWidth="1"/>
    <col min="1545" max="1545" width="16.28515625" style="109" customWidth="1"/>
    <col min="1546" max="1546" width="22" style="109" customWidth="1"/>
    <col min="1547" max="1547" width="15.140625" style="109" customWidth="1"/>
    <col min="1548" max="1548" width="19.7109375" style="109" customWidth="1"/>
    <col min="1549" max="1549" width="16.7109375" style="109" customWidth="1"/>
    <col min="1550" max="1550" width="17.7109375" style="109" customWidth="1"/>
    <col min="1551" max="1551" width="17.85546875" style="109" customWidth="1"/>
    <col min="1552" max="1552" width="18.7109375" style="109" customWidth="1"/>
    <col min="1553" max="1553" width="20.42578125" style="109" customWidth="1"/>
    <col min="1554" max="1554" width="18.28515625" style="109" customWidth="1"/>
    <col min="1555" max="1555" width="10.28515625" style="109" bestFit="1" customWidth="1"/>
    <col min="1556" max="1795" width="9.140625" style="109"/>
    <col min="1796" max="1796" width="7.28515625" style="109" customWidth="1"/>
    <col min="1797" max="1797" width="29.7109375" style="109" customWidth="1"/>
    <col min="1798" max="1798" width="12.28515625" style="109" customWidth="1"/>
    <col min="1799" max="1799" width="14.5703125" style="109" customWidth="1"/>
    <col min="1800" max="1800" width="14.7109375" style="109" customWidth="1"/>
    <col min="1801" max="1801" width="16.28515625" style="109" customWidth="1"/>
    <col min="1802" max="1802" width="22" style="109" customWidth="1"/>
    <col min="1803" max="1803" width="15.140625" style="109" customWidth="1"/>
    <col min="1804" max="1804" width="19.7109375" style="109" customWidth="1"/>
    <col min="1805" max="1805" width="16.7109375" style="109" customWidth="1"/>
    <col min="1806" max="1806" width="17.7109375" style="109" customWidth="1"/>
    <col min="1807" max="1807" width="17.85546875" style="109" customWidth="1"/>
    <col min="1808" max="1808" width="18.7109375" style="109" customWidth="1"/>
    <col min="1809" max="1809" width="20.42578125" style="109" customWidth="1"/>
    <col min="1810" max="1810" width="18.28515625" style="109" customWidth="1"/>
    <col min="1811" max="1811" width="10.28515625" style="109" bestFit="1" customWidth="1"/>
    <col min="1812" max="2051" width="9.140625" style="109"/>
    <col min="2052" max="2052" width="7.28515625" style="109" customWidth="1"/>
    <col min="2053" max="2053" width="29.7109375" style="109" customWidth="1"/>
    <col min="2054" max="2054" width="12.28515625" style="109" customWidth="1"/>
    <col min="2055" max="2055" width="14.5703125" style="109" customWidth="1"/>
    <col min="2056" max="2056" width="14.7109375" style="109" customWidth="1"/>
    <col min="2057" max="2057" width="16.28515625" style="109" customWidth="1"/>
    <col min="2058" max="2058" width="22" style="109" customWidth="1"/>
    <col min="2059" max="2059" width="15.140625" style="109" customWidth="1"/>
    <col min="2060" max="2060" width="19.7109375" style="109" customWidth="1"/>
    <col min="2061" max="2061" width="16.7109375" style="109" customWidth="1"/>
    <col min="2062" max="2062" width="17.7109375" style="109" customWidth="1"/>
    <col min="2063" max="2063" width="17.85546875" style="109" customWidth="1"/>
    <col min="2064" max="2064" width="18.7109375" style="109" customWidth="1"/>
    <col min="2065" max="2065" width="20.42578125" style="109" customWidth="1"/>
    <col min="2066" max="2066" width="18.28515625" style="109" customWidth="1"/>
    <col min="2067" max="2067" width="10.28515625" style="109" bestFit="1" customWidth="1"/>
    <col min="2068" max="2307" width="9.140625" style="109"/>
    <col min="2308" max="2308" width="7.28515625" style="109" customWidth="1"/>
    <col min="2309" max="2309" width="29.7109375" style="109" customWidth="1"/>
    <col min="2310" max="2310" width="12.28515625" style="109" customWidth="1"/>
    <col min="2311" max="2311" width="14.5703125" style="109" customWidth="1"/>
    <col min="2312" max="2312" width="14.7109375" style="109" customWidth="1"/>
    <col min="2313" max="2313" width="16.28515625" style="109" customWidth="1"/>
    <col min="2314" max="2314" width="22" style="109" customWidth="1"/>
    <col min="2315" max="2315" width="15.140625" style="109" customWidth="1"/>
    <col min="2316" max="2316" width="19.7109375" style="109" customWidth="1"/>
    <col min="2317" max="2317" width="16.7109375" style="109" customWidth="1"/>
    <col min="2318" max="2318" width="17.7109375" style="109" customWidth="1"/>
    <col min="2319" max="2319" width="17.85546875" style="109" customWidth="1"/>
    <col min="2320" max="2320" width="18.7109375" style="109" customWidth="1"/>
    <col min="2321" max="2321" width="20.42578125" style="109" customWidth="1"/>
    <col min="2322" max="2322" width="18.28515625" style="109" customWidth="1"/>
    <col min="2323" max="2323" width="10.28515625" style="109" bestFit="1" customWidth="1"/>
    <col min="2324" max="2563" width="9.140625" style="109"/>
    <col min="2564" max="2564" width="7.28515625" style="109" customWidth="1"/>
    <col min="2565" max="2565" width="29.7109375" style="109" customWidth="1"/>
    <col min="2566" max="2566" width="12.28515625" style="109" customWidth="1"/>
    <col min="2567" max="2567" width="14.5703125" style="109" customWidth="1"/>
    <col min="2568" max="2568" width="14.7109375" style="109" customWidth="1"/>
    <col min="2569" max="2569" width="16.28515625" style="109" customWidth="1"/>
    <col min="2570" max="2570" width="22" style="109" customWidth="1"/>
    <col min="2571" max="2571" width="15.140625" style="109" customWidth="1"/>
    <col min="2572" max="2572" width="19.7109375" style="109" customWidth="1"/>
    <col min="2573" max="2573" width="16.7109375" style="109" customWidth="1"/>
    <col min="2574" max="2574" width="17.7109375" style="109" customWidth="1"/>
    <col min="2575" max="2575" width="17.85546875" style="109" customWidth="1"/>
    <col min="2576" max="2576" width="18.7109375" style="109" customWidth="1"/>
    <col min="2577" max="2577" width="20.42578125" style="109" customWidth="1"/>
    <col min="2578" max="2578" width="18.28515625" style="109" customWidth="1"/>
    <col min="2579" max="2579" width="10.28515625" style="109" bestFit="1" customWidth="1"/>
    <col min="2580" max="2819" width="9.140625" style="109"/>
    <col min="2820" max="2820" width="7.28515625" style="109" customWidth="1"/>
    <col min="2821" max="2821" width="29.7109375" style="109" customWidth="1"/>
    <col min="2822" max="2822" width="12.28515625" style="109" customWidth="1"/>
    <col min="2823" max="2823" width="14.5703125" style="109" customWidth="1"/>
    <col min="2824" max="2824" width="14.7109375" style="109" customWidth="1"/>
    <col min="2825" max="2825" width="16.28515625" style="109" customWidth="1"/>
    <col min="2826" max="2826" width="22" style="109" customWidth="1"/>
    <col min="2827" max="2827" width="15.140625" style="109" customWidth="1"/>
    <col min="2828" max="2828" width="19.7109375" style="109" customWidth="1"/>
    <col min="2829" max="2829" width="16.7109375" style="109" customWidth="1"/>
    <col min="2830" max="2830" width="17.7109375" style="109" customWidth="1"/>
    <col min="2831" max="2831" width="17.85546875" style="109" customWidth="1"/>
    <col min="2832" max="2832" width="18.7109375" style="109" customWidth="1"/>
    <col min="2833" max="2833" width="20.42578125" style="109" customWidth="1"/>
    <col min="2834" max="2834" width="18.28515625" style="109" customWidth="1"/>
    <col min="2835" max="2835" width="10.28515625" style="109" bestFit="1" customWidth="1"/>
    <col min="2836" max="3075" width="9.140625" style="109"/>
    <col min="3076" max="3076" width="7.28515625" style="109" customWidth="1"/>
    <col min="3077" max="3077" width="29.7109375" style="109" customWidth="1"/>
    <col min="3078" max="3078" width="12.28515625" style="109" customWidth="1"/>
    <col min="3079" max="3079" width="14.5703125" style="109" customWidth="1"/>
    <col min="3080" max="3080" width="14.7109375" style="109" customWidth="1"/>
    <col min="3081" max="3081" width="16.28515625" style="109" customWidth="1"/>
    <col min="3082" max="3082" width="22" style="109" customWidth="1"/>
    <col min="3083" max="3083" width="15.140625" style="109" customWidth="1"/>
    <col min="3084" max="3084" width="19.7109375" style="109" customWidth="1"/>
    <col min="3085" max="3085" width="16.7109375" style="109" customWidth="1"/>
    <col min="3086" max="3086" width="17.7109375" style="109" customWidth="1"/>
    <col min="3087" max="3087" width="17.85546875" style="109" customWidth="1"/>
    <col min="3088" max="3088" width="18.7109375" style="109" customWidth="1"/>
    <col min="3089" max="3089" width="20.42578125" style="109" customWidth="1"/>
    <col min="3090" max="3090" width="18.28515625" style="109" customWidth="1"/>
    <col min="3091" max="3091" width="10.28515625" style="109" bestFit="1" customWidth="1"/>
    <col min="3092" max="3331" width="9.140625" style="109"/>
    <col min="3332" max="3332" width="7.28515625" style="109" customWidth="1"/>
    <col min="3333" max="3333" width="29.7109375" style="109" customWidth="1"/>
    <col min="3334" max="3334" width="12.28515625" style="109" customWidth="1"/>
    <col min="3335" max="3335" width="14.5703125" style="109" customWidth="1"/>
    <col min="3336" max="3336" width="14.7109375" style="109" customWidth="1"/>
    <col min="3337" max="3337" width="16.28515625" style="109" customWidth="1"/>
    <col min="3338" max="3338" width="22" style="109" customWidth="1"/>
    <col min="3339" max="3339" width="15.140625" style="109" customWidth="1"/>
    <col min="3340" max="3340" width="19.7109375" style="109" customWidth="1"/>
    <col min="3341" max="3341" width="16.7109375" style="109" customWidth="1"/>
    <col min="3342" max="3342" width="17.7109375" style="109" customWidth="1"/>
    <col min="3343" max="3343" width="17.85546875" style="109" customWidth="1"/>
    <col min="3344" max="3344" width="18.7109375" style="109" customWidth="1"/>
    <col min="3345" max="3345" width="20.42578125" style="109" customWidth="1"/>
    <col min="3346" max="3346" width="18.28515625" style="109" customWidth="1"/>
    <col min="3347" max="3347" width="10.28515625" style="109" bestFit="1" customWidth="1"/>
    <col min="3348" max="3587" width="9.140625" style="109"/>
    <col min="3588" max="3588" width="7.28515625" style="109" customWidth="1"/>
    <col min="3589" max="3589" width="29.7109375" style="109" customWidth="1"/>
    <col min="3590" max="3590" width="12.28515625" style="109" customWidth="1"/>
    <col min="3591" max="3591" width="14.5703125" style="109" customWidth="1"/>
    <col min="3592" max="3592" width="14.7109375" style="109" customWidth="1"/>
    <col min="3593" max="3593" width="16.28515625" style="109" customWidth="1"/>
    <col min="3594" max="3594" width="22" style="109" customWidth="1"/>
    <col min="3595" max="3595" width="15.140625" style="109" customWidth="1"/>
    <col min="3596" max="3596" width="19.7109375" style="109" customWidth="1"/>
    <col min="3597" max="3597" width="16.7109375" style="109" customWidth="1"/>
    <col min="3598" max="3598" width="17.7109375" style="109" customWidth="1"/>
    <col min="3599" max="3599" width="17.85546875" style="109" customWidth="1"/>
    <col min="3600" max="3600" width="18.7109375" style="109" customWidth="1"/>
    <col min="3601" max="3601" width="20.42578125" style="109" customWidth="1"/>
    <col min="3602" max="3602" width="18.28515625" style="109" customWidth="1"/>
    <col min="3603" max="3603" width="10.28515625" style="109" bestFit="1" customWidth="1"/>
    <col min="3604" max="3843" width="9.140625" style="109"/>
    <col min="3844" max="3844" width="7.28515625" style="109" customWidth="1"/>
    <col min="3845" max="3845" width="29.7109375" style="109" customWidth="1"/>
    <col min="3846" max="3846" width="12.28515625" style="109" customWidth="1"/>
    <col min="3847" max="3847" width="14.5703125" style="109" customWidth="1"/>
    <col min="3848" max="3848" width="14.7109375" style="109" customWidth="1"/>
    <col min="3849" max="3849" width="16.28515625" style="109" customWidth="1"/>
    <col min="3850" max="3850" width="22" style="109" customWidth="1"/>
    <col min="3851" max="3851" width="15.140625" style="109" customWidth="1"/>
    <col min="3852" max="3852" width="19.7109375" style="109" customWidth="1"/>
    <col min="3853" max="3853" width="16.7109375" style="109" customWidth="1"/>
    <col min="3854" max="3854" width="17.7109375" style="109" customWidth="1"/>
    <col min="3855" max="3855" width="17.85546875" style="109" customWidth="1"/>
    <col min="3856" max="3856" width="18.7109375" style="109" customWidth="1"/>
    <col min="3857" max="3857" width="20.42578125" style="109" customWidth="1"/>
    <col min="3858" max="3858" width="18.28515625" style="109" customWidth="1"/>
    <col min="3859" max="3859" width="10.28515625" style="109" bestFit="1" customWidth="1"/>
    <col min="3860" max="4099" width="9.140625" style="109"/>
    <col min="4100" max="4100" width="7.28515625" style="109" customWidth="1"/>
    <col min="4101" max="4101" width="29.7109375" style="109" customWidth="1"/>
    <col min="4102" max="4102" width="12.28515625" style="109" customWidth="1"/>
    <col min="4103" max="4103" width="14.5703125" style="109" customWidth="1"/>
    <col min="4104" max="4104" width="14.7109375" style="109" customWidth="1"/>
    <col min="4105" max="4105" width="16.28515625" style="109" customWidth="1"/>
    <col min="4106" max="4106" width="22" style="109" customWidth="1"/>
    <col min="4107" max="4107" width="15.140625" style="109" customWidth="1"/>
    <col min="4108" max="4108" width="19.7109375" style="109" customWidth="1"/>
    <col min="4109" max="4109" width="16.7109375" style="109" customWidth="1"/>
    <col min="4110" max="4110" width="17.7109375" style="109" customWidth="1"/>
    <col min="4111" max="4111" width="17.85546875" style="109" customWidth="1"/>
    <col min="4112" max="4112" width="18.7109375" style="109" customWidth="1"/>
    <col min="4113" max="4113" width="20.42578125" style="109" customWidth="1"/>
    <col min="4114" max="4114" width="18.28515625" style="109" customWidth="1"/>
    <col min="4115" max="4115" width="10.28515625" style="109" bestFit="1" customWidth="1"/>
    <col min="4116" max="4355" width="9.140625" style="109"/>
    <col min="4356" max="4356" width="7.28515625" style="109" customWidth="1"/>
    <col min="4357" max="4357" width="29.7109375" style="109" customWidth="1"/>
    <col min="4358" max="4358" width="12.28515625" style="109" customWidth="1"/>
    <col min="4359" max="4359" width="14.5703125" style="109" customWidth="1"/>
    <col min="4360" max="4360" width="14.7109375" style="109" customWidth="1"/>
    <col min="4361" max="4361" width="16.28515625" style="109" customWidth="1"/>
    <col min="4362" max="4362" width="22" style="109" customWidth="1"/>
    <col min="4363" max="4363" width="15.140625" style="109" customWidth="1"/>
    <col min="4364" max="4364" width="19.7109375" style="109" customWidth="1"/>
    <col min="4365" max="4365" width="16.7109375" style="109" customWidth="1"/>
    <col min="4366" max="4366" width="17.7109375" style="109" customWidth="1"/>
    <col min="4367" max="4367" width="17.85546875" style="109" customWidth="1"/>
    <col min="4368" max="4368" width="18.7109375" style="109" customWidth="1"/>
    <col min="4369" max="4369" width="20.42578125" style="109" customWidth="1"/>
    <col min="4370" max="4370" width="18.28515625" style="109" customWidth="1"/>
    <col min="4371" max="4371" width="10.28515625" style="109" bestFit="1" customWidth="1"/>
    <col min="4372" max="4611" width="9.140625" style="109"/>
    <col min="4612" max="4612" width="7.28515625" style="109" customWidth="1"/>
    <col min="4613" max="4613" width="29.7109375" style="109" customWidth="1"/>
    <col min="4614" max="4614" width="12.28515625" style="109" customWidth="1"/>
    <col min="4615" max="4615" width="14.5703125" style="109" customWidth="1"/>
    <col min="4616" max="4616" width="14.7109375" style="109" customWidth="1"/>
    <col min="4617" max="4617" width="16.28515625" style="109" customWidth="1"/>
    <col min="4618" max="4618" width="22" style="109" customWidth="1"/>
    <col min="4619" max="4619" width="15.140625" style="109" customWidth="1"/>
    <col min="4620" max="4620" width="19.7109375" style="109" customWidth="1"/>
    <col min="4621" max="4621" width="16.7109375" style="109" customWidth="1"/>
    <col min="4622" max="4622" width="17.7109375" style="109" customWidth="1"/>
    <col min="4623" max="4623" width="17.85546875" style="109" customWidth="1"/>
    <col min="4624" max="4624" width="18.7109375" style="109" customWidth="1"/>
    <col min="4625" max="4625" width="20.42578125" style="109" customWidth="1"/>
    <col min="4626" max="4626" width="18.28515625" style="109" customWidth="1"/>
    <col min="4627" max="4627" width="10.28515625" style="109" bestFit="1" customWidth="1"/>
    <col min="4628" max="4867" width="9.140625" style="109"/>
    <col min="4868" max="4868" width="7.28515625" style="109" customWidth="1"/>
    <col min="4869" max="4869" width="29.7109375" style="109" customWidth="1"/>
    <col min="4870" max="4870" width="12.28515625" style="109" customWidth="1"/>
    <col min="4871" max="4871" width="14.5703125" style="109" customWidth="1"/>
    <col min="4872" max="4872" width="14.7109375" style="109" customWidth="1"/>
    <col min="4873" max="4873" width="16.28515625" style="109" customWidth="1"/>
    <col min="4874" max="4874" width="22" style="109" customWidth="1"/>
    <col min="4875" max="4875" width="15.140625" style="109" customWidth="1"/>
    <col min="4876" max="4876" width="19.7109375" style="109" customWidth="1"/>
    <col min="4877" max="4877" width="16.7109375" style="109" customWidth="1"/>
    <col min="4878" max="4878" width="17.7109375" style="109" customWidth="1"/>
    <col min="4879" max="4879" width="17.85546875" style="109" customWidth="1"/>
    <col min="4880" max="4880" width="18.7109375" style="109" customWidth="1"/>
    <col min="4881" max="4881" width="20.42578125" style="109" customWidth="1"/>
    <col min="4882" max="4882" width="18.28515625" style="109" customWidth="1"/>
    <col min="4883" max="4883" width="10.28515625" style="109" bestFit="1" customWidth="1"/>
    <col min="4884" max="5123" width="9.140625" style="109"/>
    <col min="5124" max="5124" width="7.28515625" style="109" customWidth="1"/>
    <col min="5125" max="5125" width="29.7109375" style="109" customWidth="1"/>
    <col min="5126" max="5126" width="12.28515625" style="109" customWidth="1"/>
    <col min="5127" max="5127" width="14.5703125" style="109" customWidth="1"/>
    <col min="5128" max="5128" width="14.7109375" style="109" customWidth="1"/>
    <col min="5129" max="5129" width="16.28515625" style="109" customWidth="1"/>
    <col min="5130" max="5130" width="22" style="109" customWidth="1"/>
    <col min="5131" max="5131" width="15.140625" style="109" customWidth="1"/>
    <col min="5132" max="5132" width="19.7109375" style="109" customWidth="1"/>
    <col min="5133" max="5133" width="16.7109375" style="109" customWidth="1"/>
    <col min="5134" max="5134" width="17.7109375" style="109" customWidth="1"/>
    <col min="5135" max="5135" width="17.85546875" style="109" customWidth="1"/>
    <col min="5136" max="5136" width="18.7109375" style="109" customWidth="1"/>
    <col min="5137" max="5137" width="20.42578125" style="109" customWidth="1"/>
    <col min="5138" max="5138" width="18.28515625" style="109" customWidth="1"/>
    <col min="5139" max="5139" width="10.28515625" style="109" bestFit="1" customWidth="1"/>
    <col min="5140" max="5379" width="9.140625" style="109"/>
    <col min="5380" max="5380" width="7.28515625" style="109" customWidth="1"/>
    <col min="5381" max="5381" width="29.7109375" style="109" customWidth="1"/>
    <col min="5382" max="5382" width="12.28515625" style="109" customWidth="1"/>
    <col min="5383" max="5383" width="14.5703125" style="109" customWidth="1"/>
    <col min="5384" max="5384" width="14.7109375" style="109" customWidth="1"/>
    <col min="5385" max="5385" width="16.28515625" style="109" customWidth="1"/>
    <col min="5386" max="5386" width="22" style="109" customWidth="1"/>
    <col min="5387" max="5387" width="15.140625" style="109" customWidth="1"/>
    <col min="5388" max="5388" width="19.7109375" style="109" customWidth="1"/>
    <col min="5389" max="5389" width="16.7109375" style="109" customWidth="1"/>
    <col min="5390" max="5390" width="17.7109375" style="109" customWidth="1"/>
    <col min="5391" max="5391" width="17.85546875" style="109" customWidth="1"/>
    <col min="5392" max="5392" width="18.7109375" style="109" customWidth="1"/>
    <col min="5393" max="5393" width="20.42578125" style="109" customWidth="1"/>
    <col min="5394" max="5394" width="18.28515625" style="109" customWidth="1"/>
    <col min="5395" max="5395" width="10.28515625" style="109" bestFit="1" customWidth="1"/>
    <col min="5396" max="5635" width="9.140625" style="109"/>
    <col min="5636" max="5636" width="7.28515625" style="109" customWidth="1"/>
    <col min="5637" max="5637" width="29.7109375" style="109" customWidth="1"/>
    <col min="5638" max="5638" width="12.28515625" style="109" customWidth="1"/>
    <col min="5639" max="5639" width="14.5703125" style="109" customWidth="1"/>
    <col min="5640" max="5640" width="14.7109375" style="109" customWidth="1"/>
    <col min="5641" max="5641" width="16.28515625" style="109" customWidth="1"/>
    <col min="5642" max="5642" width="22" style="109" customWidth="1"/>
    <col min="5643" max="5643" width="15.140625" style="109" customWidth="1"/>
    <col min="5644" max="5644" width="19.7109375" style="109" customWidth="1"/>
    <col min="5645" max="5645" width="16.7109375" style="109" customWidth="1"/>
    <col min="5646" max="5646" width="17.7109375" style="109" customWidth="1"/>
    <col min="5647" max="5647" width="17.85546875" style="109" customWidth="1"/>
    <col min="5648" max="5648" width="18.7109375" style="109" customWidth="1"/>
    <col min="5649" max="5649" width="20.42578125" style="109" customWidth="1"/>
    <col min="5650" max="5650" width="18.28515625" style="109" customWidth="1"/>
    <col min="5651" max="5651" width="10.28515625" style="109" bestFit="1" customWidth="1"/>
    <col min="5652" max="5891" width="9.140625" style="109"/>
    <col min="5892" max="5892" width="7.28515625" style="109" customWidth="1"/>
    <col min="5893" max="5893" width="29.7109375" style="109" customWidth="1"/>
    <col min="5894" max="5894" width="12.28515625" style="109" customWidth="1"/>
    <col min="5895" max="5895" width="14.5703125" style="109" customWidth="1"/>
    <col min="5896" max="5896" width="14.7109375" style="109" customWidth="1"/>
    <col min="5897" max="5897" width="16.28515625" style="109" customWidth="1"/>
    <col min="5898" max="5898" width="22" style="109" customWidth="1"/>
    <col min="5899" max="5899" width="15.140625" style="109" customWidth="1"/>
    <col min="5900" max="5900" width="19.7109375" style="109" customWidth="1"/>
    <col min="5901" max="5901" width="16.7109375" style="109" customWidth="1"/>
    <col min="5902" max="5902" width="17.7109375" style="109" customWidth="1"/>
    <col min="5903" max="5903" width="17.85546875" style="109" customWidth="1"/>
    <col min="5904" max="5904" width="18.7109375" style="109" customWidth="1"/>
    <col min="5905" max="5905" width="20.42578125" style="109" customWidth="1"/>
    <col min="5906" max="5906" width="18.28515625" style="109" customWidth="1"/>
    <col min="5907" max="5907" width="10.28515625" style="109" bestFit="1" customWidth="1"/>
    <col min="5908" max="6147" width="9.140625" style="109"/>
    <col min="6148" max="6148" width="7.28515625" style="109" customWidth="1"/>
    <col min="6149" max="6149" width="29.7109375" style="109" customWidth="1"/>
    <col min="6150" max="6150" width="12.28515625" style="109" customWidth="1"/>
    <col min="6151" max="6151" width="14.5703125" style="109" customWidth="1"/>
    <col min="6152" max="6152" width="14.7109375" style="109" customWidth="1"/>
    <col min="6153" max="6153" width="16.28515625" style="109" customWidth="1"/>
    <col min="6154" max="6154" width="22" style="109" customWidth="1"/>
    <col min="6155" max="6155" width="15.140625" style="109" customWidth="1"/>
    <col min="6156" max="6156" width="19.7109375" style="109" customWidth="1"/>
    <col min="6157" max="6157" width="16.7109375" style="109" customWidth="1"/>
    <col min="6158" max="6158" width="17.7109375" style="109" customWidth="1"/>
    <col min="6159" max="6159" width="17.85546875" style="109" customWidth="1"/>
    <col min="6160" max="6160" width="18.7109375" style="109" customWidth="1"/>
    <col min="6161" max="6161" width="20.42578125" style="109" customWidth="1"/>
    <col min="6162" max="6162" width="18.28515625" style="109" customWidth="1"/>
    <col min="6163" max="6163" width="10.28515625" style="109" bestFit="1" customWidth="1"/>
    <col min="6164" max="6403" width="9.140625" style="109"/>
    <col min="6404" max="6404" width="7.28515625" style="109" customWidth="1"/>
    <col min="6405" max="6405" width="29.7109375" style="109" customWidth="1"/>
    <col min="6406" max="6406" width="12.28515625" style="109" customWidth="1"/>
    <col min="6407" max="6407" width="14.5703125" style="109" customWidth="1"/>
    <col min="6408" max="6408" width="14.7109375" style="109" customWidth="1"/>
    <col min="6409" max="6409" width="16.28515625" style="109" customWidth="1"/>
    <col min="6410" max="6410" width="22" style="109" customWidth="1"/>
    <col min="6411" max="6411" width="15.140625" style="109" customWidth="1"/>
    <col min="6412" max="6412" width="19.7109375" style="109" customWidth="1"/>
    <col min="6413" max="6413" width="16.7109375" style="109" customWidth="1"/>
    <col min="6414" max="6414" width="17.7109375" style="109" customWidth="1"/>
    <col min="6415" max="6415" width="17.85546875" style="109" customWidth="1"/>
    <col min="6416" max="6416" width="18.7109375" style="109" customWidth="1"/>
    <col min="6417" max="6417" width="20.42578125" style="109" customWidth="1"/>
    <col min="6418" max="6418" width="18.28515625" style="109" customWidth="1"/>
    <col min="6419" max="6419" width="10.28515625" style="109" bestFit="1" customWidth="1"/>
    <col min="6420" max="6659" width="9.140625" style="109"/>
    <col min="6660" max="6660" width="7.28515625" style="109" customWidth="1"/>
    <col min="6661" max="6661" width="29.7109375" style="109" customWidth="1"/>
    <col min="6662" max="6662" width="12.28515625" style="109" customWidth="1"/>
    <col min="6663" max="6663" width="14.5703125" style="109" customWidth="1"/>
    <col min="6664" max="6664" width="14.7109375" style="109" customWidth="1"/>
    <col min="6665" max="6665" width="16.28515625" style="109" customWidth="1"/>
    <col min="6666" max="6666" width="22" style="109" customWidth="1"/>
    <col min="6667" max="6667" width="15.140625" style="109" customWidth="1"/>
    <col min="6668" max="6668" width="19.7109375" style="109" customWidth="1"/>
    <col min="6669" max="6669" width="16.7109375" style="109" customWidth="1"/>
    <col min="6670" max="6670" width="17.7109375" style="109" customWidth="1"/>
    <col min="6671" max="6671" width="17.85546875" style="109" customWidth="1"/>
    <col min="6672" max="6672" width="18.7109375" style="109" customWidth="1"/>
    <col min="6673" max="6673" width="20.42578125" style="109" customWidth="1"/>
    <col min="6674" max="6674" width="18.28515625" style="109" customWidth="1"/>
    <col min="6675" max="6675" width="10.28515625" style="109" bestFit="1" customWidth="1"/>
    <col min="6676" max="6915" width="9.140625" style="109"/>
    <col min="6916" max="6916" width="7.28515625" style="109" customWidth="1"/>
    <col min="6917" max="6917" width="29.7109375" style="109" customWidth="1"/>
    <col min="6918" max="6918" width="12.28515625" style="109" customWidth="1"/>
    <col min="6919" max="6919" width="14.5703125" style="109" customWidth="1"/>
    <col min="6920" max="6920" width="14.7109375" style="109" customWidth="1"/>
    <col min="6921" max="6921" width="16.28515625" style="109" customWidth="1"/>
    <col min="6922" max="6922" width="22" style="109" customWidth="1"/>
    <col min="6923" max="6923" width="15.140625" style="109" customWidth="1"/>
    <col min="6924" max="6924" width="19.7109375" style="109" customWidth="1"/>
    <col min="6925" max="6925" width="16.7109375" style="109" customWidth="1"/>
    <col min="6926" max="6926" width="17.7109375" style="109" customWidth="1"/>
    <col min="6927" max="6927" width="17.85546875" style="109" customWidth="1"/>
    <col min="6928" max="6928" width="18.7109375" style="109" customWidth="1"/>
    <col min="6929" max="6929" width="20.42578125" style="109" customWidth="1"/>
    <col min="6930" max="6930" width="18.28515625" style="109" customWidth="1"/>
    <col min="6931" max="6931" width="10.28515625" style="109" bestFit="1" customWidth="1"/>
    <col min="6932" max="7171" width="9.140625" style="109"/>
    <col min="7172" max="7172" width="7.28515625" style="109" customWidth="1"/>
    <col min="7173" max="7173" width="29.7109375" style="109" customWidth="1"/>
    <col min="7174" max="7174" width="12.28515625" style="109" customWidth="1"/>
    <col min="7175" max="7175" width="14.5703125" style="109" customWidth="1"/>
    <col min="7176" max="7176" width="14.7109375" style="109" customWidth="1"/>
    <col min="7177" max="7177" width="16.28515625" style="109" customWidth="1"/>
    <col min="7178" max="7178" width="22" style="109" customWidth="1"/>
    <col min="7179" max="7179" width="15.140625" style="109" customWidth="1"/>
    <col min="7180" max="7180" width="19.7109375" style="109" customWidth="1"/>
    <col min="7181" max="7181" width="16.7109375" style="109" customWidth="1"/>
    <col min="7182" max="7182" width="17.7109375" style="109" customWidth="1"/>
    <col min="7183" max="7183" width="17.85546875" style="109" customWidth="1"/>
    <col min="7184" max="7184" width="18.7109375" style="109" customWidth="1"/>
    <col min="7185" max="7185" width="20.42578125" style="109" customWidth="1"/>
    <col min="7186" max="7186" width="18.28515625" style="109" customWidth="1"/>
    <col min="7187" max="7187" width="10.28515625" style="109" bestFit="1" customWidth="1"/>
    <col min="7188" max="7427" width="9.140625" style="109"/>
    <col min="7428" max="7428" width="7.28515625" style="109" customWidth="1"/>
    <col min="7429" max="7429" width="29.7109375" style="109" customWidth="1"/>
    <col min="7430" max="7430" width="12.28515625" style="109" customWidth="1"/>
    <col min="7431" max="7431" width="14.5703125" style="109" customWidth="1"/>
    <col min="7432" max="7432" width="14.7109375" style="109" customWidth="1"/>
    <col min="7433" max="7433" width="16.28515625" style="109" customWidth="1"/>
    <col min="7434" max="7434" width="22" style="109" customWidth="1"/>
    <col min="7435" max="7435" width="15.140625" style="109" customWidth="1"/>
    <col min="7436" max="7436" width="19.7109375" style="109" customWidth="1"/>
    <col min="7437" max="7437" width="16.7109375" style="109" customWidth="1"/>
    <col min="7438" max="7438" width="17.7109375" style="109" customWidth="1"/>
    <col min="7439" max="7439" width="17.85546875" style="109" customWidth="1"/>
    <col min="7440" max="7440" width="18.7109375" style="109" customWidth="1"/>
    <col min="7441" max="7441" width="20.42578125" style="109" customWidth="1"/>
    <col min="7442" max="7442" width="18.28515625" style="109" customWidth="1"/>
    <col min="7443" max="7443" width="10.28515625" style="109" bestFit="1" customWidth="1"/>
    <col min="7444" max="7683" width="9.140625" style="109"/>
    <col min="7684" max="7684" width="7.28515625" style="109" customWidth="1"/>
    <col min="7685" max="7685" width="29.7109375" style="109" customWidth="1"/>
    <col min="7686" max="7686" width="12.28515625" style="109" customWidth="1"/>
    <col min="7687" max="7687" width="14.5703125" style="109" customWidth="1"/>
    <col min="7688" max="7688" width="14.7109375" style="109" customWidth="1"/>
    <col min="7689" max="7689" width="16.28515625" style="109" customWidth="1"/>
    <col min="7690" max="7690" width="22" style="109" customWidth="1"/>
    <col min="7691" max="7691" width="15.140625" style="109" customWidth="1"/>
    <col min="7692" max="7692" width="19.7109375" style="109" customWidth="1"/>
    <col min="7693" max="7693" width="16.7109375" style="109" customWidth="1"/>
    <col min="7694" max="7694" width="17.7109375" style="109" customWidth="1"/>
    <col min="7695" max="7695" width="17.85546875" style="109" customWidth="1"/>
    <col min="7696" max="7696" width="18.7109375" style="109" customWidth="1"/>
    <col min="7697" max="7697" width="20.42578125" style="109" customWidth="1"/>
    <col min="7698" max="7698" width="18.28515625" style="109" customWidth="1"/>
    <col min="7699" max="7699" width="10.28515625" style="109" bestFit="1" customWidth="1"/>
    <col min="7700" max="7939" width="9.140625" style="109"/>
    <col min="7940" max="7940" width="7.28515625" style="109" customWidth="1"/>
    <col min="7941" max="7941" width="29.7109375" style="109" customWidth="1"/>
    <col min="7942" max="7942" width="12.28515625" style="109" customWidth="1"/>
    <col min="7943" max="7943" width="14.5703125" style="109" customWidth="1"/>
    <col min="7944" max="7944" width="14.7109375" style="109" customWidth="1"/>
    <col min="7945" max="7945" width="16.28515625" style="109" customWidth="1"/>
    <col min="7946" max="7946" width="22" style="109" customWidth="1"/>
    <col min="7947" max="7947" width="15.140625" style="109" customWidth="1"/>
    <col min="7948" max="7948" width="19.7109375" style="109" customWidth="1"/>
    <col min="7949" max="7949" width="16.7109375" style="109" customWidth="1"/>
    <col min="7950" max="7950" width="17.7109375" style="109" customWidth="1"/>
    <col min="7951" max="7951" width="17.85546875" style="109" customWidth="1"/>
    <col min="7952" max="7952" width="18.7109375" style="109" customWidth="1"/>
    <col min="7953" max="7953" width="20.42578125" style="109" customWidth="1"/>
    <col min="7954" max="7954" width="18.28515625" style="109" customWidth="1"/>
    <col min="7955" max="7955" width="10.28515625" style="109" bestFit="1" customWidth="1"/>
    <col min="7956" max="8195" width="9.140625" style="109"/>
    <col min="8196" max="8196" width="7.28515625" style="109" customWidth="1"/>
    <col min="8197" max="8197" width="29.7109375" style="109" customWidth="1"/>
    <col min="8198" max="8198" width="12.28515625" style="109" customWidth="1"/>
    <col min="8199" max="8199" width="14.5703125" style="109" customWidth="1"/>
    <col min="8200" max="8200" width="14.7109375" style="109" customWidth="1"/>
    <col min="8201" max="8201" width="16.28515625" style="109" customWidth="1"/>
    <col min="8202" max="8202" width="22" style="109" customWidth="1"/>
    <col min="8203" max="8203" width="15.140625" style="109" customWidth="1"/>
    <col min="8204" max="8204" width="19.7109375" style="109" customWidth="1"/>
    <col min="8205" max="8205" width="16.7109375" style="109" customWidth="1"/>
    <col min="8206" max="8206" width="17.7109375" style="109" customWidth="1"/>
    <col min="8207" max="8207" width="17.85546875" style="109" customWidth="1"/>
    <col min="8208" max="8208" width="18.7109375" style="109" customWidth="1"/>
    <col min="8209" max="8209" width="20.42578125" style="109" customWidth="1"/>
    <col min="8210" max="8210" width="18.28515625" style="109" customWidth="1"/>
    <col min="8211" max="8211" width="10.28515625" style="109" bestFit="1" customWidth="1"/>
    <col min="8212" max="8451" width="9.140625" style="109"/>
    <col min="8452" max="8452" width="7.28515625" style="109" customWidth="1"/>
    <col min="8453" max="8453" width="29.7109375" style="109" customWidth="1"/>
    <col min="8454" max="8454" width="12.28515625" style="109" customWidth="1"/>
    <col min="8455" max="8455" width="14.5703125" style="109" customWidth="1"/>
    <col min="8456" max="8456" width="14.7109375" style="109" customWidth="1"/>
    <col min="8457" max="8457" width="16.28515625" style="109" customWidth="1"/>
    <col min="8458" max="8458" width="22" style="109" customWidth="1"/>
    <col min="8459" max="8459" width="15.140625" style="109" customWidth="1"/>
    <col min="8460" max="8460" width="19.7109375" style="109" customWidth="1"/>
    <col min="8461" max="8461" width="16.7109375" style="109" customWidth="1"/>
    <col min="8462" max="8462" width="17.7109375" style="109" customWidth="1"/>
    <col min="8463" max="8463" width="17.85546875" style="109" customWidth="1"/>
    <col min="8464" max="8464" width="18.7109375" style="109" customWidth="1"/>
    <col min="8465" max="8465" width="20.42578125" style="109" customWidth="1"/>
    <col min="8466" max="8466" width="18.28515625" style="109" customWidth="1"/>
    <col min="8467" max="8467" width="10.28515625" style="109" bestFit="1" customWidth="1"/>
    <col min="8468" max="8707" width="9.140625" style="109"/>
    <col min="8708" max="8708" width="7.28515625" style="109" customWidth="1"/>
    <col min="8709" max="8709" width="29.7109375" style="109" customWidth="1"/>
    <col min="8710" max="8710" width="12.28515625" style="109" customWidth="1"/>
    <col min="8711" max="8711" width="14.5703125" style="109" customWidth="1"/>
    <col min="8712" max="8712" width="14.7109375" style="109" customWidth="1"/>
    <col min="8713" max="8713" width="16.28515625" style="109" customWidth="1"/>
    <col min="8714" max="8714" width="22" style="109" customWidth="1"/>
    <col min="8715" max="8715" width="15.140625" style="109" customWidth="1"/>
    <col min="8716" max="8716" width="19.7109375" style="109" customWidth="1"/>
    <col min="8717" max="8717" width="16.7109375" style="109" customWidth="1"/>
    <col min="8718" max="8718" width="17.7109375" style="109" customWidth="1"/>
    <col min="8719" max="8719" width="17.85546875" style="109" customWidth="1"/>
    <col min="8720" max="8720" width="18.7109375" style="109" customWidth="1"/>
    <col min="8721" max="8721" width="20.42578125" style="109" customWidth="1"/>
    <col min="8722" max="8722" width="18.28515625" style="109" customWidth="1"/>
    <col min="8723" max="8723" width="10.28515625" style="109" bestFit="1" customWidth="1"/>
    <col min="8724" max="8963" width="9.140625" style="109"/>
    <col min="8964" max="8964" width="7.28515625" style="109" customWidth="1"/>
    <col min="8965" max="8965" width="29.7109375" style="109" customWidth="1"/>
    <col min="8966" max="8966" width="12.28515625" style="109" customWidth="1"/>
    <col min="8967" max="8967" width="14.5703125" style="109" customWidth="1"/>
    <col min="8968" max="8968" width="14.7109375" style="109" customWidth="1"/>
    <col min="8969" max="8969" width="16.28515625" style="109" customWidth="1"/>
    <col min="8970" max="8970" width="22" style="109" customWidth="1"/>
    <col min="8971" max="8971" width="15.140625" style="109" customWidth="1"/>
    <col min="8972" max="8972" width="19.7109375" style="109" customWidth="1"/>
    <col min="8973" max="8973" width="16.7109375" style="109" customWidth="1"/>
    <col min="8974" max="8974" width="17.7109375" style="109" customWidth="1"/>
    <col min="8975" max="8975" width="17.85546875" style="109" customWidth="1"/>
    <col min="8976" max="8976" width="18.7109375" style="109" customWidth="1"/>
    <col min="8977" max="8977" width="20.42578125" style="109" customWidth="1"/>
    <col min="8978" max="8978" width="18.28515625" style="109" customWidth="1"/>
    <col min="8979" max="8979" width="10.28515625" style="109" bestFit="1" customWidth="1"/>
    <col min="8980" max="9219" width="9.140625" style="109"/>
    <col min="9220" max="9220" width="7.28515625" style="109" customWidth="1"/>
    <col min="9221" max="9221" width="29.7109375" style="109" customWidth="1"/>
    <col min="9222" max="9222" width="12.28515625" style="109" customWidth="1"/>
    <col min="9223" max="9223" width="14.5703125" style="109" customWidth="1"/>
    <col min="9224" max="9224" width="14.7109375" style="109" customWidth="1"/>
    <col min="9225" max="9225" width="16.28515625" style="109" customWidth="1"/>
    <col min="9226" max="9226" width="22" style="109" customWidth="1"/>
    <col min="9227" max="9227" width="15.140625" style="109" customWidth="1"/>
    <col min="9228" max="9228" width="19.7109375" style="109" customWidth="1"/>
    <col min="9229" max="9229" width="16.7109375" style="109" customWidth="1"/>
    <col min="9230" max="9230" width="17.7109375" style="109" customWidth="1"/>
    <col min="9231" max="9231" width="17.85546875" style="109" customWidth="1"/>
    <col min="9232" max="9232" width="18.7109375" style="109" customWidth="1"/>
    <col min="9233" max="9233" width="20.42578125" style="109" customWidth="1"/>
    <col min="9234" max="9234" width="18.28515625" style="109" customWidth="1"/>
    <col min="9235" max="9235" width="10.28515625" style="109" bestFit="1" customWidth="1"/>
    <col min="9236" max="9475" width="9.140625" style="109"/>
    <col min="9476" max="9476" width="7.28515625" style="109" customWidth="1"/>
    <col min="9477" max="9477" width="29.7109375" style="109" customWidth="1"/>
    <col min="9478" max="9478" width="12.28515625" style="109" customWidth="1"/>
    <col min="9479" max="9479" width="14.5703125" style="109" customWidth="1"/>
    <col min="9480" max="9480" width="14.7109375" style="109" customWidth="1"/>
    <col min="9481" max="9481" width="16.28515625" style="109" customWidth="1"/>
    <col min="9482" max="9482" width="22" style="109" customWidth="1"/>
    <col min="9483" max="9483" width="15.140625" style="109" customWidth="1"/>
    <col min="9484" max="9484" width="19.7109375" style="109" customWidth="1"/>
    <col min="9485" max="9485" width="16.7109375" style="109" customWidth="1"/>
    <col min="9486" max="9486" width="17.7109375" style="109" customWidth="1"/>
    <col min="9487" max="9487" width="17.85546875" style="109" customWidth="1"/>
    <col min="9488" max="9488" width="18.7109375" style="109" customWidth="1"/>
    <col min="9489" max="9489" width="20.42578125" style="109" customWidth="1"/>
    <col min="9490" max="9490" width="18.28515625" style="109" customWidth="1"/>
    <col min="9491" max="9491" width="10.28515625" style="109" bestFit="1" customWidth="1"/>
    <col min="9492" max="9731" width="9.140625" style="109"/>
    <col min="9732" max="9732" width="7.28515625" style="109" customWidth="1"/>
    <col min="9733" max="9733" width="29.7109375" style="109" customWidth="1"/>
    <col min="9734" max="9734" width="12.28515625" style="109" customWidth="1"/>
    <col min="9735" max="9735" width="14.5703125" style="109" customWidth="1"/>
    <col min="9736" max="9736" width="14.7109375" style="109" customWidth="1"/>
    <col min="9737" max="9737" width="16.28515625" style="109" customWidth="1"/>
    <col min="9738" max="9738" width="22" style="109" customWidth="1"/>
    <col min="9739" max="9739" width="15.140625" style="109" customWidth="1"/>
    <col min="9740" max="9740" width="19.7109375" style="109" customWidth="1"/>
    <col min="9741" max="9741" width="16.7109375" style="109" customWidth="1"/>
    <col min="9742" max="9742" width="17.7109375" style="109" customWidth="1"/>
    <col min="9743" max="9743" width="17.85546875" style="109" customWidth="1"/>
    <col min="9744" max="9744" width="18.7109375" style="109" customWidth="1"/>
    <col min="9745" max="9745" width="20.42578125" style="109" customWidth="1"/>
    <col min="9746" max="9746" width="18.28515625" style="109" customWidth="1"/>
    <col min="9747" max="9747" width="10.28515625" style="109" bestFit="1" customWidth="1"/>
    <col min="9748" max="9987" width="9.140625" style="109"/>
    <col min="9988" max="9988" width="7.28515625" style="109" customWidth="1"/>
    <col min="9989" max="9989" width="29.7109375" style="109" customWidth="1"/>
    <col min="9990" max="9990" width="12.28515625" style="109" customWidth="1"/>
    <col min="9991" max="9991" width="14.5703125" style="109" customWidth="1"/>
    <col min="9992" max="9992" width="14.7109375" style="109" customWidth="1"/>
    <col min="9993" max="9993" width="16.28515625" style="109" customWidth="1"/>
    <col min="9994" max="9994" width="22" style="109" customWidth="1"/>
    <col min="9995" max="9995" width="15.140625" style="109" customWidth="1"/>
    <col min="9996" max="9996" width="19.7109375" style="109" customWidth="1"/>
    <col min="9997" max="9997" width="16.7109375" style="109" customWidth="1"/>
    <col min="9998" max="9998" width="17.7109375" style="109" customWidth="1"/>
    <col min="9999" max="9999" width="17.85546875" style="109" customWidth="1"/>
    <col min="10000" max="10000" width="18.7109375" style="109" customWidth="1"/>
    <col min="10001" max="10001" width="20.42578125" style="109" customWidth="1"/>
    <col min="10002" max="10002" width="18.28515625" style="109" customWidth="1"/>
    <col min="10003" max="10003" width="10.28515625" style="109" bestFit="1" customWidth="1"/>
    <col min="10004" max="10243" width="9.140625" style="109"/>
    <col min="10244" max="10244" width="7.28515625" style="109" customWidth="1"/>
    <col min="10245" max="10245" width="29.7109375" style="109" customWidth="1"/>
    <col min="10246" max="10246" width="12.28515625" style="109" customWidth="1"/>
    <col min="10247" max="10247" width="14.5703125" style="109" customWidth="1"/>
    <col min="10248" max="10248" width="14.7109375" style="109" customWidth="1"/>
    <col min="10249" max="10249" width="16.28515625" style="109" customWidth="1"/>
    <col min="10250" max="10250" width="22" style="109" customWidth="1"/>
    <col min="10251" max="10251" width="15.140625" style="109" customWidth="1"/>
    <col min="10252" max="10252" width="19.7109375" style="109" customWidth="1"/>
    <col min="10253" max="10253" width="16.7109375" style="109" customWidth="1"/>
    <col min="10254" max="10254" width="17.7109375" style="109" customWidth="1"/>
    <col min="10255" max="10255" width="17.85546875" style="109" customWidth="1"/>
    <col min="10256" max="10256" width="18.7109375" style="109" customWidth="1"/>
    <col min="10257" max="10257" width="20.42578125" style="109" customWidth="1"/>
    <col min="10258" max="10258" width="18.28515625" style="109" customWidth="1"/>
    <col min="10259" max="10259" width="10.28515625" style="109" bestFit="1" customWidth="1"/>
    <col min="10260" max="10499" width="9.140625" style="109"/>
    <col min="10500" max="10500" width="7.28515625" style="109" customWidth="1"/>
    <col min="10501" max="10501" width="29.7109375" style="109" customWidth="1"/>
    <col min="10502" max="10502" width="12.28515625" style="109" customWidth="1"/>
    <col min="10503" max="10503" width="14.5703125" style="109" customWidth="1"/>
    <col min="10504" max="10504" width="14.7109375" style="109" customWidth="1"/>
    <col min="10505" max="10505" width="16.28515625" style="109" customWidth="1"/>
    <col min="10506" max="10506" width="22" style="109" customWidth="1"/>
    <col min="10507" max="10507" width="15.140625" style="109" customWidth="1"/>
    <col min="10508" max="10508" width="19.7109375" style="109" customWidth="1"/>
    <col min="10509" max="10509" width="16.7109375" style="109" customWidth="1"/>
    <col min="10510" max="10510" width="17.7109375" style="109" customWidth="1"/>
    <col min="10511" max="10511" width="17.85546875" style="109" customWidth="1"/>
    <col min="10512" max="10512" width="18.7109375" style="109" customWidth="1"/>
    <col min="10513" max="10513" width="20.42578125" style="109" customWidth="1"/>
    <col min="10514" max="10514" width="18.28515625" style="109" customWidth="1"/>
    <col min="10515" max="10515" width="10.28515625" style="109" bestFit="1" customWidth="1"/>
    <col min="10516" max="10755" width="9.140625" style="109"/>
    <col min="10756" max="10756" width="7.28515625" style="109" customWidth="1"/>
    <col min="10757" max="10757" width="29.7109375" style="109" customWidth="1"/>
    <col min="10758" max="10758" width="12.28515625" style="109" customWidth="1"/>
    <col min="10759" max="10759" width="14.5703125" style="109" customWidth="1"/>
    <col min="10760" max="10760" width="14.7109375" style="109" customWidth="1"/>
    <col min="10761" max="10761" width="16.28515625" style="109" customWidth="1"/>
    <col min="10762" max="10762" width="22" style="109" customWidth="1"/>
    <col min="10763" max="10763" width="15.140625" style="109" customWidth="1"/>
    <col min="10764" max="10764" width="19.7109375" style="109" customWidth="1"/>
    <col min="10765" max="10765" width="16.7109375" style="109" customWidth="1"/>
    <col min="10766" max="10766" width="17.7109375" style="109" customWidth="1"/>
    <col min="10767" max="10767" width="17.85546875" style="109" customWidth="1"/>
    <col min="10768" max="10768" width="18.7109375" style="109" customWidth="1"/>
    <col min="10769" max="10769" width="20.42578125" style="109" customWidth="1"/>
    <col min="10770" max="10770" width="18.28515625" style="109" customWidth="1"/>
    <col min="10771" max="10771" width="10.28515625" style="109" bestFit="1" customWidth="1"/>
    <col min="10772" max="11011" width="9.140625" style="109"/>
    <col min="11012" max="11012" width="7.28515625" style="109" customWidth="1"/>
    <col min="11013" max="11013" width="29.7109375" style="109" customWidth="1"/>
    <col min="11014" max="11014" width="12.28515625" style="109" customWidth="1"/>
    <col min="11015" max="11015" width="14.5703125" style="109" customWidth="1"/>
    <col min="11016" max="11016" width="14.7109375" style="109" customWidth="1"/>
    <col min="11017" max="11017" width="16.28515625" style="109" customWidth="1"/>
    <col min="11018" max="11018" width="22" style="109" customWidth="1"/>
    <col min="11019" max="11019" width="15.140625" style="109" customWidth="1"/>
    <col min="11020" max="11020" width="19.7109375" style="109" customWidth="1"/>
    <col min="11021" max="11021" width="16.7109375" style="109" customWidth="1"/>
    <col min="11022" max="11022" width="17.7109375" style="109" customWidth="1"/>
    <col min="11023" max="11023" width="17.85546875" style="109" customWidth="1"/>
    <col min="11024" max="11024" width="18.7109375" style="109" customWidth="1"/>
    <col min="11025" max="11025" width="20.42578125" style="109" customWidth="1"/>
    <col min="11026" max="11026" width="18.28515625" style="109" customWidth="1"/>
    <col min="11027" max="11027" width="10.28515625" style="109" bestFit="1" customWidth="1"/>
    <col min="11028" max="11267" width="9.140625" style="109"/>
    <col min="11268" max="11268" width="7.28515625" style="109" customWidth="1"/>
    <col min="11269" max="11269" width="29.7109375" style="109" customWidth="1"/>
    <col min="11270" max="11270" width="12.28515625" style="109" customWidth="1"/>
    <col min="11271" max="11271" width="14.5703125" style="109" customWidth="1"/>
    <col min="11272" max="11272" width="14.7109375" style="109" customWidth="1"/>
    <col min="11273" max="11273" width="16.28515625" style="109" customWidth="1"/>
    <col min="11274" max="11274" width="22" style="109" customWidth="1"/>
    <col min="11275" max="11275" width="15.140625" style="109" customWidth="1"/>
    <col min="11276" max="11276" width="19.7109375" style="109" customWidth="1"/>
    <col min="11277" max="11277" width="16.7109375" style="109" customWidth="1"/>
    <col min="11278" max="11278" width="17.7109375" style="109" customWidth="1"/>
    <col min="11279" max="11279" width="17.85546875" style="109" customWidth="1"/>
    <col min="11280" max="11280" width="18.7109375" style="109" customWidth="1"/>
    <col min="11281" max="11281" width="20.42578125" style="109" customWidth="1"/>
    <col min="11282" max="11282" width="18.28515625" style="109" customWidth="1"/>
    <col min="11283" max="11283" width="10.28515625" style="109" bestFit="1" customWidth="1"/>
    <col min="11284" max="11523" width="9.140625" style="109"/>
    <col min="11524" max="11524" width="7.28515625" style="109" customWidth="1"/>
    <col min="11525" max="11525" width="29.7109375" style="109" customWidth="1"/>
    <col min="11526" max="11526" width="12.28515625" style="109" customWidth="1"/>
    <col min="11527" max="11527" width="14.5703125" style="109" customWidth="1"/>
    <col min="11528" max="11528" width="14.7109375" style="109" customWidth="1"/>
    <col min="11529" max="11529" width="16.28515625" style="109" customWidth="1"/>
    <col min="11530" max="11530" width="22" style="109" customWidth="1"/>
    <col min="11531" max="11531" width="15.140625" style="109" customWidth="1"/>
    <col min="11532" max="11532" width="19.7109375" style="109" customWidth="1"/>
    <col min="11533" max="11533" width="16.7109375" style="109" customWidth="1"/>
    <col min="11534" max="11534" width="17.7109375" style="109" customWidth="1"/>
    <col min="11535" max="11535" width="17.85546875" style="109" customWidth="1"/>
    <col min="11536" max="11536" width="18.7109375" style="109" customWidth="1"/>
    <col min="11537" max="11537" width="20.42578125" style="109" customWidth="1"/>
    <col min="11538" max="11538" width="18.28515625" style="109" customWidth="1"/>
    <col min="11539" max="11539" width="10.28515625" style="109" bestFit="1" customWidth="1"/>
    <col min="11540" max="11779" width="9.140625" style="109"/>
    <col min="11780" max="11780" width="7.28515625" style="109" customWidth="1"/>
    <col min="11781" max="11781" width="29.7109375" style="109" customWidth="1"/>
    <col min="11782" max="11782" width="12.28515625" style="109" customWidth="1"/>
    <col min="11783" max="11783" width="14.5703125" style="109" customWidth="1"/>
    <col min="11784" max="11784" width="14.7109375" style="109" customWidth="1"/>
    <col min="11785" max="11785" width="16.28515625" style="109" customWidth="1"/>
    <col min="11786" max="11786" width="22" style="109" customWidth="1"/>
    <col min="11787" max="11787" width="15.140625" style="109" customWidth="1"/>
    <col min="11788" max="11788" width="19.7109375" style="109" customWidth="1"/>
    <col min="11789" max="11789" width="16.7109375" style="109" customWidth="1"/>
    <col min="11790" max="11790" width="17.7109375" style="109" customWidth="1"/>
    <col min="11791" max="11791" width="17.85546875" style="109" customWidth="1"/>
    <col min="11792" max="11792" width="18.7109375" style="109" customWidth="1"/>
    <col min="11793" max="11793" width="20.42578125" style="109" customWidth="1"/>
    <col min="11794" max="11794" width="18.28515625" style="109" customWidth="1"/>
    <col min="11795" max="11795" width="10.28515625" style="109" bestFit="1" customWidth="1"/>
    <col min="11796" max="12035" width="9.140625" style="109"/>
    <col min="12036" max="12036" width="7.28515625" style="109" customWidth="1"/>
    <col min="12037" max="12037" width="29.7109375" style="109" customWidth="1"/>
    <col min="12038" max="12038" width="12.28515625" style="109" customWidth="1"/>
    <col min="12039" max="12039" width="14.5703125" style="109" customWidth="1"/>
    <col min="12040" max="12040" width="14.7109375" style="109" customWidth="1"/>
    <col min="12041" max="12041" width="16.28515625" style="109" customWidth="1"/>
    <col min="12042" max="12042" width="22" style="109" customWidth="1"/>
    <col min="12043" max="12043" width="15.140625" style="109" customWidth="1"/>
    <col min="12044" max="12044" width="19.7109375" style="109" customWidth="1"/>
    <col min="12045" max="12045" width="16.7109375" style="109" customWidth="1"/>
    <col min="12046" max="12046" width="17.7109375" style="109" customWidth="1"/>
    <col min="12047" max="12047" width="17.85546875" style="109" customWidth="1"/>
    <col min="12048" max="12048" width="18.7109375" style="109" customWidth="1"/>
    <col min="12049" max="12049" width="20.42578125" style="109" customWidth="1"/>
    <col min="12050" max="12050" width="18.28515625" style="109" customWidth="1"/>
    <col min="12051" max="12051" width="10.28515625" style="109" bestFit="1" customWidth="1"/>
    <col min="12052" max="12291" width="9.140625" style="109"/>
    <col min="12292" max="12292" width="7.28515625" style="109" customWidth="1"/>
    <col min="12293" max="12293" width="29.7109375" style="109" customWidth="1"/>
    <col min="12294" max="12294" width="12.28515625" style="109" customWidth="1"/>
    <col min="12295" max="12295" width="14.5703125" style="109" customWidth="1"/>
    <col min="12296" max="12296" width="14.7109375" style="109" customWidth="1"/>
    <col min="12297" max="12297" width="16.28515625" style="109" customWidth="1"/>
    <col min="12298" max="12298" width="22" style="109" customWidth="1"/>
    <col min="12299" max="12299" width="15.140625" style="109" customWidth="1"/>
    <col min="12300" max="12300" width="19.7109375" style="109" customWidth="1"/>
    <col min="12301" max="12301" width="16.7109375" style="109" customWidth="1"/>
    <col min="12302" max="12302" width="17.7109375" style="109" customWidth="1"/>
    <col min="12303" max="12303" width="17.85546875" style="109" customWidth="1"/>
    <col min="12304" max="12304" width="18.7109375" style="109" customWidth="1"/>
    <col min="12305" max="12305" width="20.42578125" style="109" customWidth="1"/>
    <col min="12306" max="12306" width="18.28515625" style="109" customWidth="1"/>
    <col min="12307" max="12307" width="10.28515625" style="109" bestFit="1" customWidth="1"/>
    <col min="12308" max="12547" width="9.140625" style="109"/>
    <col min="12548" max="12548" width="7.28515625" style="109" customWidth="1"/>
    <col min="12549" max="12549" width="29.7109375" style="109" customWidth="1"/>
    <col min="12550" max="12550" width="12.28515625" style="109" customWidth="1"/>
    <col min="12551" max="12551" width="14.5703125" style="109" customWidth="1"/>
    <col min="12552" max="12552" width="14.7109375" style="109" customWidth="1"/>
    <col min="12553" max="12553" width="16.28515625" style="109" customWidth="1"/>
    <col min="12554" max="12554" width="22" style="109" customWidth="1"/>
    <col min="12555" max="12555" width="15.140625" style="109" customWidth="1"/>
    <col min="12556" max="12556" width="19.7109375" style="109" customWidth="1"/>
    <col min="12557" max="12557" width="16.7109375" style="109" customWidth="1"/>
    <col min="12558" max="12558" width="17.7109375" style="109" customWidth="1"/>
    <col min="12559" max="12559" width="17.85546875" style="109" customWidth="1"/>
    <col min="12560" max="12560" width="18.7109375" style="109" customWidth="1"/>
    <col min="12561" max="12561" width="20.42578125" style="109" customWidth="1"/>
    <col min="12562" max="12562" width="18.28515625" style="109" customWidth="1"/>
    <col min="12563" max="12563" width="10.28515625" style="109" bestFit="1" customWidth="1"/>
    <col min="12564" max="12803" width="9.140625" style="109"/>
    <col min="12804" max="12804" width="7.28515625" style="109" customWidth="1"/>
    <col min="12805" max="12805" width="29.7109375" style="109" customWidth="1"/>
    <col min="12806" max="12806" width="12.28515625" style="109" customWidth="1"/>
    <col min="12807" max="12807" width="14.5703125" style="109" customWidth="1"/>
    <col min="12808" max="12808" width="14.7109375" style="109" customWidth="1"/>
    <col min="12809" max="12809" width="16.28515625" style="109" customWidth="1"/>
    <col min="12810" max="12810" width="22" style="109" customWidth="1"/>
    <col min="12811" max="12811" width="15.140625" style="109" customWidth="1"/>
    <col min="12812" max="12812" width="19.7109375" style="109" customWidth="1"/>
    <col min="12813" max="12813" width="16.7109375" style="109" customWidth="1"/>
    <col min="12814" max="12814" width="17.7109375" style="109" customWidth="1"/>
    <col min="12815" max="12815" width="17.85546875" style="109" customWidth="1"/>
    <col min="12816" max="12816" width="18.7109375" style="109" customWidth="1"/>
    <col min="12817" max="12817" width="20.42578125" style="109" customWidth="1"/>
    <col min="12818" max="12818" width="18.28515625" style="109" customWidth="1"/>
    <col min="12819" max="12819" width="10.28515625" style="109" bestFit="1" customWidth="1"/>
    <col min="12820" max="13059" width="9.140625" style="109"/>
    <col min="13060" max="13060" width="7.28515625" style="109" customWidth="1"/>
    <col min="13061" max="13061" width="29.7109375" style="109" customWidth="1"/>
    <col min="13062" max="13062" width="12.28515625" style="109" customWidth="1"/>
    <col min="13063" max="13063" width="14.5703125" style="109" customWidth="1"/>
    <col min="13064" max="13064" width="14.7109375" style="109" customWidth="1"/>
    <col min="13065" max="13065" width="16.28515625" style="109" customWidth="1"/>
    <col min="13066" max="13066" width="22" style="109" customWidth="1"/>
    <col min="13067" max="13067" width="15.140625" style="109" customWidth="1"/>
    <col min="13068" max="13068" width="19.7109375" style="109" customWidth="1"/>
    <col min="13069" max="13069" width="16.7109375" style="109" customWidth="1"/>
    <col min="13070" max="13070" width="17.7109375" style="109" customWidth="1"/>
    <col min="13071" max="13071" width="17.85546875" style="109" customWidth="1"/>
    <col min="13072" max="13072" width="18.7109375" style="109" customWidth="1"/>
    <col min="13073" max="13073" width="20.42578125" style="109" customWidth="1"/>
    <col min="13074" max="13074" width="18.28515625" style="109" customWidth="1"/>
    <col min="13075" max="13075" width="10.28515625" style="109" bestFit="1" customWidth="1"/>
    <col min="13076" max="13315" width="9.140625" style="109"/>
    <col min="13316" max="13316" width="7.28515625" style="109" customWidth="1"/>
    <col min="13317" max="13317" width="29.7109375" style="109" customWidth="1"/>
    <col min="13318" max="13318" width="12.28515625" style="109" customWidth="1"/>
    <col min="13319" max="13319" width="14.5703125" style="109" customWidth="1"/>
    <col min="13320" max="13320" width="14.7109375" style="109" customWidth="1"/>
    <col min="13321" max="13321" width="16.28515625" style="109" customWidth="1"/>
    <col min="13322" max="13322" width="22" style="109" customWidth="1"/>
    <col min="13323" max="13323" width="15.140625" style="109" customWidth="1"/>
    <col min="13324" max="13324" width="19.7109375" style="109" customWidth="1"/>
    <col min="13325" max="13325" width="16.7109375" style="109" customWidth="1"/>
    <col min="13326" max="13326" width="17.7109375" style="109" customWidth="1"/>
    <col min="13327" max="13327" width="17.85546875" style="109" customWidth="1"/>
    <col min="13328" max="13328" width="18.7109375" style="109" customWidth="1"/>
    <col min="13329" max="13329" width="20.42578125" style="109" customWidth="1"/>
    <col min="13330" max="13330" width="18.28515625" style="109" customWidth="1"/>
    <col min="13331" max="13331" width="10.28515625" style="109" bestFit="1" customWidth="1"/>
    <col min="13332" max="13571" width="9.140625" style="109"/>
    <col min="13572" max="13572" width="7.28515625" style="109" customWidth="1"/>
    <col min="13573" max="13573" width="29.7109375" style="109" customWidth="1"/>
    <col min="13574" max="13574" width="12.28515625" style="109" customWidth="1"/>
    <col min="13575" max="13575" width="14.5703125" style="109" customWidth="1"/>
    <col min="13576" max="13576" width="14.7109375" style="109" customWidth="1"/>
    <col min="13577" max="13577" width="16.28515625" style="109" customWidth="1"/>
    <col min="13578" max="13578" width="22" style="109" customWidth="1"/>
    <col min="13579" max="13579" width="15.140625" style="109" customWidth="1"/>
    <col min="13580" max="13580" width="19.7109375" style="109" customWidth="1"/>
    <col min="13581" max="13581" width="16.7109375" style="109" customWidth="1"/>
    <col min="13582" max="13582" width="17.7109375" style="109" customWidth="1"/>
    <col min="13583" max="13583" width="17.85546875" style="109" customWidth="1"/>
    <col min="13584" max="13584" width="18.7109375" style="109" customWidth="1"/>
    <col min="13585" max="13585" width="20.42578125" style="109" customWidth="1"/>
    <col min="13586" max="13586" width="18.28515625" style="109" customWidth="1"/>
    <col min="13587" max="13587" width="10.28515625" style="109" bestFit="1" customWidth="1"/>
    <col min="13588" max="13827" width="9.140625" style="109"/>
    <col min="13828" max="13828" width="7.28515625" style="109" customWidth="1"/>
    <col min="13829" max="13829" width="29.7109375" style="109" customWidth="1"/>
    <col min="13830" max="13830" width="12.28515625" style="109" customWidth="1"/>
    <col min="13831" max="13831" width="14.5703125" style="109" customWidth="1"/>
    <col min="13832" max="13832" width="14.7109375" style="109" customWidth="1"/>
    <col min="13833" max="13833" width="16.28515625" style="109" customWidth="1"/>
    <col min="13834" max="13834" width="22" style="109" customWidth="1"/>
    <col min="13835" max="13835" width="15.140625" style="109" customWidth="1"/>
    <col min="13836" max="13836" width="19.7109375" style="109" customWidth="1"/>
    <col min="13837" max="13837" width="16.7109375" style="109" customWidth="1"/>
    <col min="13838" max="13838" width="17.7109375" style="109" customWidth="1"/>
    <col min="13839" max="13839" width="17.85546875" style="109" customWidth="1"/>
    <col min="13840" max="13840" width="18.7109375" style="109" customWidth="1"/>
    <col min="13841" max="13841" width="20.42578125" style="109" customWidth="1"/>
    <col min="13842" max="13842" width="18.28515625" style="109" customWidth="1"/>
    <col min="13843" max="13843" width="10.28515625" style="109" bestFit="1" customWidth="1"/>
    <col min="13844" max="14083" width="9.140625" style="109"/>
    <col min="14084" max="14084" width="7.28515625" style="109" customWidth="1"/>
    <col min="14085" max="14085" width="29.7109375" style="109" customWidth="1"/>
    <col min="14086" max="14086" width="12.28515625" style="109" customWidth="1"/>
    <col min="14087" max="14087" width="14.5703125" style="109" customWidth="1"/>
    <col min="14088" max="14088" width="14.7109375" style="109" customWidth="1"/>
    <col min="14089" max="14089" width="16.28515625" style="109" customWidth="1"/>
    <col min="14090" max="14090" width="22" style="109" customWidth="1"/>
    <col min="14091" max="14091" width="15.140625" style="109" customWidth="1"/>
    <col min="14092" max="14092" width="19.7109375" style="109" customWidth="1"/>
    <col min="14093" max="14093" width="16.7109375" style="109" customWidth="1"/>
    <col min="14094" max="14094" width="17.7109375" style="109" customWidth="1"/>
    <col min="14095" max="14095" width="17.85546875" style="109" customWidth="1"/>
    <col min="14096" max="14096" width="18.7109375" style="109" customWidth="1"/>
    <col min="14097" max="14097" width="20.42578125" style="109" customWidth="1"/>
    <col min="14098" max="14098" width="18.28515625" style="109" customWidth="1"/>
    <col min="14099" max="14099" width="10.28515625" style="109" bestFit="1" customWidth="1"/>
    <col min="14100" max="14339" width="9.140625" style="109"/>
    <col min="14340" max="14340" width="7.28515625" style="109" customWidth="1"/>
    <col min="14341" max="14341" width="29.7109375" style="109" customWidth="1"/>
    <col min="14342" max="14342" width="12.28515625" style="109" customWidth="1"/>
    <col min="14343" max="14343" width="14.5703125" style="109" customWidth="1"/>
    <col min="14344" max="14344" width="14.7109375" style="109" customWidth="1"/>
    <col min="14345" max="14345" width="16.28515625" style="109" customWidth="1"/>
    <col min="14346" max="14346" width="22" style="109" customWidth="1"/>
    <col min="14347" max="14347" width="15.140625" style="109" customWidth="1"/>
    <col min="14348" max="14348" width="19.7109375" style="109" customWidth="1"/>
    <col min="14349" max="14349" width="16.7109375" style="109" customWidth="1"/>
    <col min="14350" max="14350" width="17.7109375" style="109" customWidth="1"/>
    <col min="14351" max="14351" width="17.85546875" style="109" customWidth="1"/>
    <col min="14352" max="14352" width="18.7109375" style="109" customWidth="1"/>
    <col min="14353" max="14353" width="20.42578125" style="109" customWidth="1"/>
    <col min="14354" max="14354" width="18.28515625" style="109" customWidth="1"/>
    <col min="14355" max="14355" width="10.28515625" style="109" bestFit="1" customWidth="1"/>
    <col min="14356" max="14595" width="9.140625" style="109"/>
    <col min="14596" max="14596" width="7.28515625" style="109" customWidth="1"/>
    <col min="14597" max="14597" width="29.7109375" style="109" customWidth="1"/>
    <col min="14598" max="14598" width="12.28515625" style="109" customWidth="1"/>
    <col min="14599" max="14599" width="14.5703125" style="109" customWidth="1"/>
    <col min="14600" max="14600" width="14.7109375" style="109" customWidth="1"/>
    <col min="14601" max="14601" width="16.28515625" style="109" customWidth="1"/>
    <col min="14602" max="14602" width="22" style="109" customWidth="1"/>
    <col min="14603" max="14603" width="15.140625" style="109" customWidth="1"/>
    <col min="14604" max="14604" width="19.7109375" style="109" customWidth="1"/>
    <col min="14605" max="14605" width="16.7109375" style="109" customWidth="1"/>
    <col min="14606" max="14606" width="17.7109375" style="109" customWidth="1"/>
    <col min="14607" max="14607" width="17.85546875" style="109" customWidth="1"/>
    <col min="14608" max="14608" width="18.7109375" style="109" customWidth="1"/>
    <col min="14609" max="14609" width="20.42578125" style="109" customWidth="1"/>
    <col min="14610" max="14610" width="18.28515625" style="109" customWidth="1"/>
    <col min="14611" max="14611" width="10.28515625" style="109" bestFit="1" customWidth="1"/>
    <col min="14612" max="14851" width="9.140625" style="109"/>
    <col min="14852" max="14852" width="7.28515625" style="109" customWidth="1"/>
    <col min="14853" max="14853" width="29.7109375" style="109" customWidth="1"/>
    <col min="14854" max="14854" width="12.28515625" style="109" customWidth="1"/>
    <col min="14855" max="14855" width="14.5703125" style="109" customWidth="1"/>
    <col min="14856" max="14856" width="14.7109375" style="109" customWidth="1"/>
    <col min="14857" max="14857" width="16.28515625" style="109" customWidth="1"/>
    <col min="14858" max="14858" width="22" style="109" customWidth="1"/>
    <col min="14859" max="14859" width="15.140625" style="109" customWidth="1"/>
    <col min="14860" max="14860" width="19.7109375" style="109" customWidth="1"/>
    <col min="14861" max="14861" width="16.7109375" style="109" customWidth="1"/>
    <col min="14862" max="14862" width="17.7109375" style="109" customWidth="1"/>
    <col min="14863" max="14863" width="17.85546875" style="109" customWidth="1"/>
    <col min="14864" max="14864" width="18.7109375" style="109" customWidth="1"/>
    <col min="14865" max="14865" width="20.42578125" style="109" customWidth="1"/>
    <col min="14866" max="14866" width="18.28515625" style="109" customWidth="1"/>
    <col min="14867" max="14867" width="10.28515625" style="109" bestFit="1" customWidth="1"/>
    <col min="14868" max="15107" width="9.140625" style="109"/>
    <col min="15108" max="15108" width="7.28515625" style="109" customWidth="1"/>
    <col min="15109" max="15109" width="29.7109375" style="109" customWidth="1"/>
    <col min="15110" max="15110" width="12.28515625" style="109" customWidth="1"/>
    <col min="15111" max="15111" width="14.5703125" style="109" customWidth="1"/>
    <col min="15112" max="15112" width="14.7109375" style="109" customWidth="1"/>
    <col min="15113" max="15113" width="16.28515625" style="109" customWidth="1"/>
    <col min="15114" max="15114" width="22" style="109" customWidth="1"/>
    <col min="15115" max="15115" width="15.140625" style="109" customWidth="1"/>
    <col min="15116" max="15116" width="19.7109375" style="109" customWidth="1"/>
    <col min="15117" max="15117" width="16.7109375" style="109" customWidth="1"/>
    <col min="15118" max="15118" width="17.7109375" style="109" customWidth="1"/>
    <col min="15119" max="15119" width="17.85546875" style="109" customWidth="1"/>
    <col min="15120" max="15120" width="18.7109375" style="109" customWidth="1"/>
    <col min="15121" max="15121" width="20.42578125" style="109" customWidth="1"/>
    <col min="15122" max="15122" width="18.28515625" style="109" customWidth="1"/>
    <col min="15123" max="15123" width="10.28515625" style="109" bestFit="1" customWidth="1"/>
    <col min="15124" max="15363" width="9.140625" style="109"/>
    <col min="15364" max="15364" width="7.28515625" style="109" customWidth="1"/>
    <col min="15365" max="15365" width="29.7109375" style="109" customWidth="1"/>
    <col min="15366" max="15366" width="12.28515625" style="109" customWidth="1"/>
    <col min="15367" max="15367" width="14.5703125" style="109" customWidth="1"/>
    <col min="15368" max="15368" width="14.7109375" style="109" customWidth="1"/>
    <col min="15369" max="15369" width="16.28515625" style="109" customWidth="1"/>
    <col min="15370" max="15370" width="22" style="109" customWidth="1"/>
    <col min="15371" max="15371" width="15.140625" style="109" customWidth="1"/>
    <col min="15372" max="15372" width="19.7109375" style="109" customWidth="1"/>
    <col min="15373" max="15373" width="16.7109375" style="109" customWidth="1"/>
    <col min="15374" max="15374" width="17.7109375" style="109" customWidth="1"/>
    <col min="15375" max="15375" width="17.85546875" style="109" customWidth="1"/>
    <col min="15376" max="15376" width="18.7109375" style="109" customWidth="1"/>
    <col min="15377" max="15377" width="20.42578125" style="109" customWidth="1"/>
    <col min="15378" max="15378" width="18.28515625" style="109" customWidth="1"/>
    <col min="15379" max="15379" width="10.28515625" style="109" bestFit="1" customWidth="1"/>
    <col min="15380" max="15619" width="9.140625" style="109"/>
    <col min="15620" max="15620" width="7.28515625" style="109" customWidth="1"/>
    <col min="15621" max="15621" width="29.7109375" style="109" customWidth="1"/>
    <col min="15622" max="15622" width="12.28515625" style="109" customWidth="1"/>
    <col min="15623" max="15623" width="14.5703125" style="109" customWidth="1"/>
    <col min="15624" max="15624" width="14.7109375" style="109" customWidth="1"/>
    <col min="15625" max="15625" width="16.28515625" style="109" customWidth="1"/>
    <col min="15626" max="15626" width="22" style="109" customWidth="1"/>
    <col min="15627" max="15627" width="15.140625" style="109" customWidth="1"/>
    <col min="15628" max="15628" width="19.7109375" style="109" customWidth="1"/>
    <col min="15629" max="15629" width="16.7109375" style="109" customWidth="1"/>
    <col min="15630" max="15630" width="17.7109375" style="109" customWidth="1"/>
    <col min="15631" max="15631" width="17.85546875" style="109" customWidth="1"/>
    <col min="15632" max="15632" width="18.7109375" style="109" customWidth="1"/>
    <col min="15633" max="15633" width="20.42578125" style="109" customWidth="1"/>
    <col min="15634" max="15634" width="18.28515625" style="109" customWidth="1"/>
    <col min="15635" max="15635" width="10.28515625" style="109" bestFit="1" customWidth="1"/>
    <col min="15636" max="15875" width="9.140625" style="109"/>
    <col min="15876" max="15876" width="7.28515625" style="109" customWidth="1"/>
    <col min="15877" max="15877" width="29.7109375" style="109" customWidth="1"/>
    <col min="15878" max="15878" width="12.28515625" style="109" customWidth="1"/>
    <col min="15879" max="15879" width="14.5703125" style="109" customWidth="1"/>
    <col min="15880" max="15880" width="14.7109375" style="109" customWidth="1"/>
    <col min="15881" max="15881" width="16.28515625" style="109" customWidth="1"/>
    <col min="15882" max="15882" width="22" style="109" customWidth="1"/>
    <col min="15883" max="15883" width="15.140625" style="109" customWidth="1"/>
    <col min="15884" max="15884" width="19.7109375" style="109" customWidth="1"/>
    <col min="15885" max="15885" width="16.7109375" style="109" customWidth="1"/>
    <col min="15886" max="15886" width="17.7109375" style="109" customWidth="1"/>
    <col min="15887" max="15887" width="17.85546875" style="109" customWidth="1"/>
    <col min="15888" max="15888" width="18.7109375" style="109" customWidth="1"/>
    <col min="15889" max="15889" width="20.42578125" style="109" customWidth="1"/>
    <col min="15890" max="15890" width="18.28515625" style="109" customWidth="1"/>
    <col min="15891" max="15891" width="10.28515625" style="109" bestFit="1" customWidth="1"/>
    <col min="15892" max="16131" width="9.140625" style="109"/>
    <col min="16132" max="16132" width="7.28515625" style="109" customWidth="1"/>
    <col min="16133" max="16133" width="29.7109375" style="109" customWidth="1"/>
    <col min="16134" max="16134" width="12.28515625" style="109" customWidth="1"/>
    <col min="16135" max="16135" width="14.5703125" style="109" customWidth="1"/>
    <col min="16136" max="16136" width="14.7109375" style="109" customWidth="1"/>
    <col min="16137" max="16137" width="16.28515625" style="109" customWidth="1"/>
    <col min="16138" max="16138" width="22" style="109" customWidth="1"/>
    <col min="16139" max="16139" width="15.140625" style="109" customWidth="1"/>
    <col min="16140" max="16140" width="19.7109375" style="109" customWidth="1"/>
    <col min="16141" max="16141" width="16.7109375" style="109" customWidth="1"/>
    <col min="16142" max="16142" width="17.7109375" style="109" customWidth="1"/>
    <col min="16143" max="16143" width="17.85546875" style="109" customWidth="1"/>
    <col min="16144" max="16144" width="18.7109375" style="109" customWidth="1"/>
    <col min="16145" max="16145" width="20.42578125" style="109" customWidth="1"/>
    <col min="16146" max="16146" width="18.28515625" style="109" customWidth="1"/>
    <col min="16147" max="16147" width="10.28515625" style="109" bestFit="1" customWidth="1"/>
    <col min="16148" max="16384" width="9.140625" style="109"/>
  </cols>
  <sheetData>
    <row r="1" spans="1:20" s="227" customFormat="1" ht="31.5" customHeight="1" x14ac:dyDescent="0.25">
      <c r="A1" s="1017" t="s">
        <v>1208</v>
      </c>
      <c r="B1" s="1018"/>
      <c r="C1" s="1018"/>
      <c r="D1" s="1018"/>
      <c r="E1" s="1018"/>
      <c r="F1" s="1018"/>
      <c r="G1" s="1018"/>
      <c r="H1" s="1018"/>
      <c r="I1" s="1018"/>
      <c r="J1" s="1018"/>
      <c r="K1" s="1018"/>
      <c r="L1" s="1018"/>
      <c r="M1" s="1018"/>
      <c r="N1" s="1018"/>
      <c r="O1" s="1018"/>
      <c r="P1" s="1018"/>
      <c r="Q1" s="1018"/>
    </row>
    <row r="2" spans="1:20" s="5" customFormat="1" ht="61.5" customHeight="1" x14ac:dyDescent="0.25">
      <c r="A2" s="1024" t="s">
        <v>1298</v>
      </c>
      <c r="B2" s="1024"/>
      <c r="C2" s="1024"/>
      <c r="D2" s="1024"/>
      <c r="E2" s="1024"/>
      <c r="F2" s="1024"/>
      <c r="G2" s="1024"/>
      <c r="H2" s="1024"/>
      <c r="I2" s="1024"/>
      <c r="J2" s="1024"/>
      <c r="K2" s="1024"/>
      <c r="L2" s="1024"/>
      <c r="M2" s="1024"/>
      <c r="N2" s="1024"/>
      <c r="O2" s="1024"/>
      <c r="P2" s="1024"/>
      <c r="Q2" s="1024"/>
    </row>
    <row r="3" spans="1:20" s="195" customFormat="1" ht="31.5" customHeight="1" x14ac:dyDescent="0.25">
      <c r="A3" s="1025" t="s">
        <v>1367</v>
      </c>
      <c r="B3" s="1025"/>
      <c r="C3" s="1025"/>
      <c r="D3" s="1025"/>
      <c r="E3" s="1025"/>
      <c r="F3" s="1025"/>
      <c r="G3" s="1025"/>
      <c r="H3" s="1025"/>
      <c r="I3" s="1025"/>
      <c r="J3" s="1025"/>
      <c r="K3" s="1025"/>
      <c r="L3" s="1025"/>
      <c r="M3" s="1025"/>
      <c r="N3" s="1025"/>
      <c r="O3" s="1025"/>
      <c r="P3" s="1025"/>
      <c r="Q3" s="1025"/>
    </row>
    <row r="4" spans="1:20" ht="31.5" customHeight="1" x14ac:dyDescent="0.25">
      <c r="A4" s="1026" t="s">
        <v>109</v>
      </c>
      <c r="B4" s="1026"/>
      <c r="C4" s="1026"/>
      <c r="D4" s="1026"/>
      <c r="E4" s="1026"/>
      <c r="F4" s="1026"/>
      <c r="G4" s="1026"/>
      <c r="H4" s="1026"/>
      <c r="I4" s="1026"/>
      <c r="J4" s="1026"/>
      <c r="K4" s="1026"/>
      <c r="L4" s="1026"/>
      <c r="M4" s="1026"/>
      <c r="N4" s="1026"/>
      <c r="O4" s="1026"/>
      <c r="P4" s="1026"/>
      <c r="Q4" s="1026"/>
    </row>
    <row r="5" spans="1:20" s="82" customFormat="1" ht="73.5" customHeight="1" x14ac:dyDescent="0.25">
      <c r="A5" s="1019" t="s">
        <v>110</v>
      </c>
      <c r="B5" s="1019" t="s">
        <v>2</v>
      </c>
      <c r="C5" s="1019" t="s">
        <v>3</v>
      </c>
      <c r="D5" s="1019" t="s">
        <v>111</v>
      </c>
      <c r="E5" s="1019" t="s">
        <v>73</v>
      </c>
      <c r="F5" s="1019" t="s">
        <v>4</v>
      </c>
      <c r="G5" s="1019" t="s">
        <v>112</v>
      </c>
      <c r="H5" s="1019" t="s">
        <v>5</v>
      </c>
      <c r="I5" s="1019" t="s">
        <v>372</v>
      </c>
      <c r="J5" s="1019"/>
      <c r="K5" s="1019" t="s">
        <v>383</v>
      </c>
      <c r="L5" s="1019"/>
      <c r="M5" s="1020" t="s">
        <v>371</v>
      </c>
      <c r="N5" s="1020" t="s">
        <v>1300</v>
      </c>
      <c r="O5" s="1020" t="s">
        <v>1274</v>
      </c>
      <c r="P5" s="1020" t="s">
        <v>1275</v>
      </c>
      <c r="Q5" s="1023" t="s">
        <v>6</v>
      </c>
    </row>
    <row r="6" spans="1:20" s="82" customFormat="1" ht="31.5" customHeight="1" x14ac:dyDescent="0.25">
      <c r="A6" s="1019"/>
      <c r="B6" s="1019"/>
      <c r="C6" s="1019"/>
      <c r="D6" s="1019"/>
      <c r="E6" s="1019"/>
      <c r="F6" s="1019"/>
      <c r="G6" s="1019"/>
      <c r="H6" s="1019"/>
      <c r="I6" s="1019" t="s">
        <v>114</v>
      </c>
      <c r="J6" s="1023" t="s">
        <v>115</v>
      </c>
      <c r="K6" s="1023" t="s">
        <v>7</v>
      </c>
      <c r="L6" s="1023" t="s">
        <v>78</v>
      </c>
      <c r="M6" s="1021"/>
      <c r="N6" s="1021"/>
      <c r="O6" s="1021"/>
      <c r="P6" s="1021"/>
      <c r="Q6" s="1023"/>
    </row>
    <row r="7" spans="1:20" s="82" customFormat="1" ht="60.75" customHeight="1" x14ac:dyDescent="0.25">
      <c r="A7" s="1019"/>
      <c r="B7" s="1019"/>
      <c r="C7" s="1019"/>
      <c r="D7" s="1019"/>
      <c r="E7" s="1019"/>
      <c r="F7" s="1019"/>
      <c r="G7" s="1019"/>
      <c r="H7" s="1019"/>
      <c r="I7" s="1019"/>
      <c r="J7" s="1023"/>
      <c r="K7" s="1023"/>
      <c r="L7" s="1023"/>
      <c r="M7" s="1022"/>
      <c r="N7" s="1022"/>
      <c r="O7" s="1022"/>
      <c r="P7" s="1022"/>
      <c r="Q7" s="1023"/>
    </row>
    <row r="8" spans="1:20" s="243" customFormat="1" ht="31.5" customHeight="1" x14ac:dyDescent="0.25">
      <c r="A8" s="83">
        <v>1</v>
      </c>
      <c r="B8" s="83">
        <v>2</v>
      </c>
      <c r="C8" s="83">
        <v>3</v>
      </c>
      <c r="D8" s="83">
        <v>4</v>
      </c>
      <c r="E8" s="83">
        <v>5</v>
      </c>
      <c r="F8" s="83">
        <v>6</v>
      </c>
      <c r="G8" s="83">
        <v>7</v>
      </c>
      <c r="H8" s="83">
        <v>8</v>
      </c>
      <c r="I8" s="83">
        <v>9</v>
      </c>
      <c r="J8" s="83">
        <v>10</v>
      </c>
      <c r="K8" s="83">
        <v>11</v>
      </c>
      <c r="L8" s="83">
        <v>12</v>
      </c>
      <c r="M8" s="83">
        <v>13</v>
      </c>
      <c r="N8" s="83">
        <v>14</v>
      </c>
      <c r="O8" s="83">
        <v>15</v>
      </c>
      <c r="P8" s="83">
        <v>16</v>
      </c>
      <c r="Q8" s="83">
        <v>17</v>
      </c>
    </row>
    <row r="9" spans="1:20" s="201" customFormat="1" ht="50.1" customHeight="1" x14ac:dyDescent="0.25">
      <c r="A9" s="149"/>
      <c r="B9" s="149" t="s">
        <v>751</v>
      </c>
      <c r="C9" s="193"/>
      <c r="D9" s="193"/>
      <c r="E9" s="193"/>
      <c r="F9" s="149"/>
      <c r="G9" s="149"/>
      <c r="H9" s="149"/>
      <c r="I9" s="150"/>
      <c r="J9" s="151">
        <f>J10+J14+J17+J23+J31+J38+J42+J46</f>
        <v>399707</v>
      </c>
      <c r="K9" s="151">
        <f>K10+K14+K17+K23+K31+K38+K42+K46</f>
        <v>217597</v>
      </c>
      <c r="L9" s="151">
        <f>L10+L14+L17+L23+L31+L38+L42+L46</f>
        <v>126095</v>
      </c>
      <c r="M9" s="151">
        <f>M10+M14+M17+M23+M31+M38+M42+M46</f>
        <v>118285</v>
      </c>
      <c r="N9" s="151">
        <f>N10+N14+N17+N23+N31+N38+N42+N46</f>
        <v>120446</v>
      </c>
      <c r="O9" s="151">
        <f t="shared" ref="O9:P9" si="0">O10+O14+O17+O23+O31+O38+O42+O46</f>
        <v>4915</v>
      </c>
      <c r="P9" s="151">
        <f t="shared" si="0"/>
        <v>2754</v>
      </c>
      <c r="Q9" s="149"/>
      <c r="R9" s="221"/>
      <c r="S9" s="222"/>
    </row>
    <row r="10" spans="1:20" s="195" customFormat="1" ht="50.1" customHeight="1" x14ac:dyDescent="0.3">
      <c r="A10" s="220" t="s">
        <v>11</v>
      </c>
      <c r="B10" s="145" t="s">
        <v>123</v>
      </c>
      <c r="C10" s="145"/>
      <c r="D10" s="145"/>
      <c r="E10" s="242"/>
      <c r="F10" s="242"/>
      <c r="G10" s="242"/>
      <c r="H10" s="242"/>
      <c r="I10" s="196"/>
      <c r="J10" s="84">
        <f>[1]PLIe.KHthaysach!J17+J11</f>
        <v>28652</v>
      </c>
      <c r="K10" s="84">
        <f>[1]PLIe.KHthaysach!K17+K11</f>
        <v>10200</v>
      </c>
      <c r="L10" s="84">
        <f>[1]PLIe.KHthaysach!L17+L11</f>
        <v>5200</v>
      </c>
      <c r="M10" s="84">
        <f>M11</f>
        <v>13100</v>
      </c>
      <c r="N10" s="84">
        <f>N11</f>
        <v>13100</v>
      </c>
      <c r="O10" s="84">
        <f t="shared" ref="O10:P10" si="1">O11</f>
        <v>0</v>
      </c>
      <c r="P10" s="84">
        <f t="shared" si="1"/>
        <v>0</v>
      </c>
      <c r="Q10" s="859"/>
      <c r="R10" s="85"/>
      <c r="S10" s="86"/>
    </row>
    <row r="11" spans="1:20" s="132" customFormat="1" ht="56.25" customHeight="1" x14ac:dyDescent="0.25">
      <c r="A11" s="122" t="s">
        <v>17</v>
      </c>
      <c r="B11" s="123" t="s">
        <v>412</v>
      </c>
      <c r="C11" s="129"/>
      <c r="D11" s="129"/>
      <c r="E11" s="129"/>
      <c r="F11" s="130"/>
      <c r="G11" s="130"/>
      <c r="H11" s="130"/>
      <c r="I11" s="131"/>
      <c r="J11" s="125">
        <f t="shared" ref="J11:L11" si="2">SUM(J12:J13)</f>
        <v>25152</v>
      </c>
      <c r="K11" s="125">
        <f t="shared" si="2"/>
        <v>10200</v>
      </c>
      <c r="L11" s="125">
        <f t="shared" si="2"/>
        <v>5200</v>
      </c>
      <c r="M11" s="125">
        <f>SUM(M12:M13)</f>
        <v>13100</v>
      </c>
      <c r="N11" s="125">
        <f>SUM(N12:N13)</f>
        <v>13100</v>
      </c>
      <c r="O11" s="125">
        <f t="shared" ref="O11:P11" si="3">SUM(O12:O13)</f>
        <v>0</v>
      </c>
      <c r="P11" s="125">
        <f t="shared" si="3"/>
        <v>0</v>
      </c>
      <c r="Q11" s="860"/>
      <c r="R11" s="85"/>
      <c r="S11" s="86"/>
    </row>
    <row r="12" spans="1:20" s="93" customFormat="1" ht="69.75" customHeight="1" x14ac:dyDescent="0.25">
      <c r="A12" s="87">
        <v>1</v>
      </c>
      <c r="B12" s="95" t="s">
        <v>130</v>
      </c>
      <c r="C12" s="88" t="s">
        <v>30</v>
      </c>
      <c r="D12" s="88" t="s">
        <v>235</v>
      </c>
      <c r="E12" s="88" t="s">
        <v>125</v>
      </c>
      <c r="F12" s="88" t="s">
        <v>131</v>
      </c>
      <c r="G12" s="89" t="s">
        <v>129</v>
      </c>
      <c r="H12" s="90" t="s">
        <v>120</v>
      </c>
      <c r="I12" s="90" t="s">
        <v>132</v>
      </c>
      <c r="J12" s="91">
        <v>12938</v>
      </c>
      <c r="K12" s="91">
        <v>6000</v>
      </c>
      <c r="L12" s="91">
        <v>1000</v>
      </c>
      <c r="M12" s="92">
        <v>5100</v>
      </c>
      <c r="N12" s="92">
        <v>5100</v>
      </c>
      <c r="O12" s="92"/>
      <c r="P12" s="92"/>
      <c r="Q12" s="90"/>
      <c r="R12" s="85"/>
      <c r="S12" s="86"/>
    </row>
    <row r="13" spans="1:20" s="93" customFormat="1" ht="83.25" customHeight="1" x14ac:dyDescent="0.25">
      <c r="A13" s="87">
        <v>2</v>
      </c>
      <c r="B13" s="95" t="s">
        <v>124</v>
      </c>
      <c r="C13" s="88" t="s">
        <v>30</v>
      </c>
      <c r="D13" s="88">
        <v>7838240</v>
      </c>
      <c r="E13" s="88" t="s">
        <v>125</v>
      </c>
      <c r="F13" s="88" t="s">
        <v>126</v>
      </c>
      <c r="G13" s="89" t="s">
        <v>127</v>
      </c>
      <c r="H13" s="90" t="s">
        <v>41</v>
      </c>
      <c r="I13" s="90" t="s">
        <v>128</v>
      </c>
      <c r="J13" s="91">
        <v>12214</v>
      </c>
      <c r="K13" s="91">
        <f>L13</f>
        <v>4200</v>
      </c>
      <c r="L13" s="91">
        <v>4200</v>
      </c>
      <c r="M13" s="92">
        <v>8000</v>
      </c>
      <c r="N13" s="92">
        <v>8000</v>
      </c>
      <c r="O13" s="92"/>
      <c r="P13" s="92"/>
      <c r="Q13" s="90"/>
      <c r="R13" s="85"/>
      <c r="S13" s="86"/>
    </row>
    <row r="14" spans="1:20" s="82" customFormat="1" ht="50.1" customHeight="1" x14ac:dyDescent="0.25">
      <c r="A14" s="242" t="s">
        <v>16</v>
      </c>
      <c r="B14" s="145" t="s">
        <v>141</v>
      </c>
      <c r="C14" s="145"/>
      <c r="D14" s="88"/>
      <c r="E14" s="242"/>
      <c r="F14" s="242"/>
      <c r="G14" s="242"/>
      <c r="H14" s="242"/>
      <c r="I14" s="198"/>
      <c r="J14" s="84">
        <f>J15</f>
        <v>29000</v>
      </c>
      <c r="K14" s="84">
        <f t="shared" ref="K14:L14" si="4">K15</f>
        <v>16000</v>
      </c>
      <c r="L14" s="84">
        <f t="shared" si="4"/>
        <v>12000</v>
      </c>
      <c r="M14" s="84">
        <f>M15</f>
        <v>4400</v>
      </c>
      <c r="N14" s="84">
        <f>N15</f>
        <v>9000</v>
      </c>
      <c r="O14" s="84">
        <f t="shared" ref="O14:P14" si="5">O15</f>
        <v>4600</v>
      </c>
      <c r="P14" s="84">
        <f t="shared" si="5"/>
        <v>0</v>
      </c>
      <c r="Q14" s="859"/>
      <c r="R14" s="85"/>
      <c r="S14" s="86"/>
      <c r="T14" s="93"/>
    </row>
    <row r="15" spans="1:20" s="132" customFormat="1" ht="68.25" customHeight="1" x14ac:dyDescent="0.25">
      <c r="A15" s="122" t="s">
        <v>17</v>
      </c>
      <c r="B15" s="123" t="s">
        <v>412</v>
      </c>
      <c r="C15" s="129"/>
      <c r="D15" s="88"/>
      <c r="E15" s="129"/>
      <c r="F15" s="130"/>
      <c r="G15" s="130"/>
      <c r="H15" s="130"/>
      <c r="I15" s="131"/>
      <c r="J15" s="125">
        <f>SUM(J16:J16)</f>
        <v>29000</v>
      </c>
      <c r="K15" s="125">
        <f>SUM(K16:K16)</f>
        <v>16000</v>
      </c>
      <c r="L15" s="125">
        <f>SUM(L16:L16)</f>
        <v>12000</v>
      </c>
      <c r="M15" s="125">
        <f>SUM(M16:M16)</f>
        <v>4400</v>
      </c>
      <c r="N15" s="125">
        <f>SUM(N16:N16)</f>
        <v>9000</v>
      </c>
      <c r="O15" s="125">
        <f t="shared" ref="O15:P15" si="6">SUM(O16:O16)</f>
        <v>4600</v>
      </c>
      <c r="P15" s="125">
        <f t="shared" si="6"/>
        <v>0</v>
      </c>
      <c r="Q15" s="860"/>
      <c r="R15" s="85"/>
      <c r="S15" s="86"/>
      <c r="T15" s="93"/>
    </row>
    <row r="16" spans="1:20" s="792" customFormat="1" ht="78.75" customHeight="1" x14ac:dyDescent="0.25">
      <c r="A16" s="784">
        <v>1</v>
      </c>
      <c r="B16" s="785" t="s">
        <v>152</v>
      </c>
      <c r="C16" s="786" t="s">
        <v>30</v>
      </c>
      <c r="D16" s="786">
        <v>7676314</v>
      </c>
      <c r="E16" s="787" t="s">
        <v>98</v>
      </c>
      <c r="F16" s="784" t="s">
        <v>153</v>
      </c>
      <c r="G16" s="788" t="s">
        <v>129</v>
      </c>
      <c r="H16" s="787" t="s">
        <v>120</v>
      </c>
      <c r="I16" s="784" t="s">
        <v>154</v>
      </c>
      <c r="J16" s="785">
        <v>29000</v>
      </c>
      <c r="K16" s="785">
        <v>16000</v>
      </c>
      <c r="L16" s="785">
        <v>12000</v>
      </c>
      <c r="M16" s="789">
        <v>4400</v>
      </c>
      <c r="N16" s="789">
        <f>M16+O16</f>
        <v>9000</v>
      </c>
      <c r="O16" s="789">
        <v>4600</v>
      </c>
      <c r="P16" s="789"/>
      <c r="Q16" s="784"/>
      <c r="R16" s="790"/>
      <c r="S16" s="791"/>
    </row>
    <row r="17" spans="1:22" s="82" customFormat="1" ht="50.1" customHeight="1" x14ac:dyDescent="0.25">
      <c r="A17" s="242" t="s">
        <v>25</v>
      </c>
      <c r="B17" s="145" t="s">
        <v>155</v>
      </c>
      <c r="C17" s="145"/>
      <c r="D17" s="88"/>
      <c r="E17" s="242"/>
      <c r="F17" s="242"/>
      <c r="G17" s="242"/>
      <c r="H17" s="242"/>
      <c r="I17" s="198"/>
      <c r="J17" s="84">
        <f>J18</f>
        <v>63177</v>
      </c>
      <c r="K17" s="84">
        <f>K18</f>
        <v>20000</v>
      </c>
      <c r="L17" s="84">
        <f>L18</f>
        <v>20000</v>
      </c>
      <c r="M17" s="84">
        <f>M18</f>
        <v>16208</v>
      </c>
      <c r="N17" s="84">
        <f>N18</f>
        <v>15384</v>
      </c>
      <c r="O17" s="84">
        <f t="shared" ref="O17:P17" si="7">O18</f>
        <v>0</v>
      </c>
      <c r="P17" s="84">
        <f t="shared" si="7"/>
        <v>824</v>
      </c>
      <c r="Q17" s="859"/>
      <c r="R17" s="85"/>
      <c r="S17" s="86"/>
    </row>
    <row r="18" spans="1:22" s="132" customFormat="1" ht="50.1" customHeight="1" x14ac:dyDescent="0.25">
      <c r="A18" s="122" t="s">
        <v>17</v>
      </c>
      <c r="B18" s="123" t="s">
        <v>413</v>
      </c>
      <c r="C18" s="124"/>
      <c r="D18" s="88"/>
      <c r="E18" s="122"/>
      <c r="F18" s="122"/>
      <c r="G18" s="122"/>
      <c r="H18" s="122"/>
      <c r="I18" s="133"/>
      <c r="J18" s="125">
        <f>SUM(J19:J22)</f>
        <v>63177</v>
      </c>
      <c r="K18" s="125">
        <f>SUM(K19:K22)</f>
        <v>20000</v>
      </c>
      <c r="L18" s="125">
        <f>SUM(L19:L22)</f>
        <v>20000</v>
      </c>
      <c r="M18" s="125">
        <f>SUM(M19:M22)</f>
        <v>16208</v>
      </c>
      <c r="N18" s="125">
        <f>SUM(N19:N22)</f>
        <v>15384</v>
      </c>
      <c r="O18" s="125">
        <f t="shared" ref="O18:P18" si="8">SUM(O19:O22)</f>
        <v>0</v>
      </c>
      <c r="P18" s="125">
        <f t="shared" si="8"/>
        <v>824</v>
      </c>
      <c r="Q18" s="860"/>
      <c r="R18" s="134"/>
      <c r="S18" s="135"/>
    </row>
    <row r="19" spans="1:22" s="93" customFormat="1" ht="106.5" customHeight="1" x14ac:dyDescent="0.25">
      <c r="A19" s="90">
        <v>1</v>
      </c>
      <c r="B19" s="98" t="s">
        <v>156</v>
      </c>
      <c r="C19" s="90" t="s">
        <v>30</v>
      </c>
      <c r="D19" s="88">
        <v>7795156</v>
      </c>
      <c r="E19" s="90" t="s">
        <v>102</v>
      </c>
      <c r="F19" s="90" t="s">
        <v>157</v>
      </c>
      <c r="G19" s="90" t="s">
        <v>158</v>
      </c>
      <c r="H19" s="90" t="s">
        <v>31</v>
      </c>
      <c r="I19" s="136" t="s">
        <v>346</v>
      </c>
      <c r="J19" s="99">
        <v>12119</v>
      </c>
      <c r="K19" s="99">
        <v>5000</v>
      </c>
      <c r="L19" s="99">
        <v>5000</v>
      </c>
      <c r="M19" s="99">
        <v>6008</v>
      </c>
      <c r="N19" s="99">
        <v>6008</v>
      </c>
      <c r="O19" s="99"/>
      <c r="P19" s="99"/>
      <c r="Q19" s="252"/>
      <c r="R19" s="85"/>
      <c r="S19" s="86"/>
    </row>
    <row r="20" spans="1:22" s="93" customFormat="1" ht="116.25" customHeight="1" x14ac:dyDescent="0.25">
      <c r="A20" s="90">
        <v>2</v>
      </c>
      <c r="B20" s="98" t="s">
        <v>159</v>
      </c>
      <c r="C20" s="90" t="s">
        <v>30</v>
      </c>
      <c r="D20" s="88">
        <v>7795154</v>
      </c>
      <c r="E20" s="90" t="s">
        <v>102</v>
      </c>
      <c r="F20" s="90" t="s">
        <v>160</v>
      </c>
      <c r="G20" s="90" t="s">
        <v>460</v>
      </c>
      <c r="H20" s="90" t="s">
        <v>31</v>
      </c>
      <c r="I20" s="136" t="s">
        <v>347</v>
      </c>
      <c r="J20" s="99">
        <v>10990</v>
      </c>
      <c r="K20" s="99">
        <v>5000</v>
      </c>
      <c r="L20" s="99">
        <v>5000</v>
      </c>
      <c r="M20" s="99">
        <v>2200</v>
      </c>
      <c r="N20" s="99">
        <v>2200</v>
      </c>
      <c r="O20" s="99"/>
      <c r="P20" s="99"/>
      <c r="Q20" s="252"/>
      <c r="R20" s="85"/>
      <c r="S20" s="86"/>
    </row>
    <row r="21" spans="1:22" s="792" customFormat="1" ht="98.25" customHeight="1" x14ac:dyDescent="0.25">
      <c r="A21" s="784">
        <v>3</v>
      </c>
      <c r="B21" s="793" t="s">
        <v>161</v>
      </c>
      <c r="C21" s="784" t="s">
        <v>30</v>
      </c>
      <c r="D21" s="786">
        <v>7795155</v>
      </c>
      <c r="E21" s="784" t="s">
        <v>102</v>
      </c>
      <c r="F21" s="784" t="s">
        <v>162</v>
      </c>
      <c r="G21" s="784" t="s">
        <v>163</v>
      </c>
      <c r="H21" s="784" t="s">
        <v>31</v>
      </c>
      <c r="I21" s="794" t="s">
        <v>348</v>
      </c>
      <c r="J21" s="795">
        <v>11658</v>
      </c>
      <c r="K21" s="795">
        <v>5000</v>
      </c>
      <c r="L21" s="795">
        <v>5000</v>
      </c>
      <c r="M21" s="795">
        <v>4000</v>
      </c>
      <c r="N21" s="795">
        <v>3820</v>
      </c>
      <c r="O21" s="795"/>
      <c r="P21" s="795">
        <f>M21-N21</f>
        <v>180</v>
      </c>
      <c r="Q21" s="796"/>
      <c r="R21" s="790"/>
      <c r="S21" s="791"/>
    </row>
    <row r="22" spans="1:22" s="792" customFormat="1" ht="98.25" customHeight="1" x14ac:dyDescent="0.25">
      <c r="A22" s="784">
        <v>4</v>
      </c>
      <c r="B22" s="793" t="s">
        <v>812</v>
      </c>
      <c r="C22" s="784" t="s">
        <v>30</v>
      </c>
      <c r="D22" s="786">
        <v>7796135</v>
      </c>
      <c r="E22" s="784" t="s">
        <v>102</v>
      </c>
      <c r="F22" s="784" t="s">
        <v>164</v>
      </c>
      <c r="G22" s="784" t="s">
        <v>129</v>
      </c>
      <c r="H22" s="784" t="s">
        <v>31</v>
      </c>
      <c r="I22" s="794" t="s">
        <v>813</v>
      </c>
      <c r="J22" s="795">
        <v>28410</v>
      </c>
      <c r="K22" s="795">
        <f>L22</f>
        <v>5000</v>
      </c>
      <c r="L22" s="795">
        <v>5000</v>
      </c>
      <c r="M22" s="795">
        <v>4000</v>
      </c>
      <c r="N22" s="795">
        <v>3356</v>
      </c>
      <c r="O22" s="795"/>
      <c r="P22" s="795">
        <f>M22-N22</f>
        <v>644</v>
      </c>
      <c r="Q22" s="796" t="s">
        <v>835</v>
      </c>
      <c r="R22" s="790"/>
      <c r="S22" s="791"/>
    </row>
    <row r="23" spans="1:22" s="82" customFormat="1" ht="62.25" customHeight="1" x14ac:dyDescent="0.25">
      <c r="A23" s="242" t="s">
        <v>29</v>
      </c>
      <c r="B23" s="145" t="s">
        <v>165</v>
      </c>
      <c r="C23" s="145"/>
      <c r="D23" s="88"/>
      <c r="E23" s="242"/>
      <c r="F23" s="242"/>
      <c r="G23" s="242"/>
      <c r="H23" s="242"/>
      <c r="I23" s="198"/>
      <c r="J23" s="125">
        <f>J24</f>
        <v>107900</v>
      </c>
      <c r="K23" s="125">
        <f t="shared" ref="K23:P23" si="9">K24</f>
        <v>72695</v>
      </c>
      <c r="L23" s="125">
        <f t="shared" si="9"/>
        <v>30695</v>
      </c>
      <c r="M23" s="125">
        <f t="shared" si="9"/>
        <v>25298</v>
      </c>
      <c r="N23" s="125">
        <f t="shared" si="9"/>
        <v>25298</v>
      </c>
      <c r="O23" s="125">
        <f t="shared" si="9"/>
        <v>0</v>
      </c>
      <c r="P23" s="125">
        <f t="shared" si="9"/>
        <v>0</v>
      </c>
      <c r="Q23" s="859"/>
      <c r="R23" s="85"/>
      <c r="S23" s="86"/>
    </row>
    <row r="24" spans="1:22" s="132" customFormat="1" ht="62.25" customHeight="1" x14ac:dyDescent="0.25">
      <c r="A24" s="122" t="s">
        <v>17</v>
      </c>
      <c r="B24" s="123" t="s">
        <v>438</v>
      </c>
      <c r="C24" s="124"/>
      <c r="D24" s="88"/>
      <c r="E24" s="122"/>
      <c r="F24" s="122"/>
      <c r="G24" s="122"/>
      <c r="H24" s="122"/>
      <c r="I24" s="133"/>
      <c r="J24" s="125">
        <f t="shared" ref="J24:L24" si="10">SUM(J25:J30)</f>
        <v>107900</v>
      </c>
      <c r="K24" s="125">
        <f t="shared" si="10"/>
        <v>72695</v>
      </c>
      <c r="L24" s="125">
        <f t="shared" si="10"/>
        <v>30695</v>
      </c>
      <c r="M24" s="125">
        <f>SUM(M25:M30)</f>
        <v>25298</v>
      </c>
      <c r="N24" s="125">
        <f>SUM(N25:N30)</f>
        <v>25298</v>
      </c>
      <c r="O24" s="125">
        <f t="shared" ref="O24:P24" si="11">SUM(O25:O30)</f>
        <v>0</v>
      </c>
      <c r="P24" s="125">
        <f t="shared" si="11"/>
        <v>0</v>
      </c>
      <c r="Q24" s="860"/>
      <c r="R24" s="134"/>
      <c r="S24" s="135"/>
    </row>
    <row r="25" spans="1:22" s="93" customFormat="1" ht="90" customHeight="1" x14ac:dyDescent="0.25">
      <c r="A25" s="87">
        <v>1</v>
      </c>
      <c r="B25" s="95" t="s">
        <v>176</v>
      </c>
      <c r="C25" s="88" t="s">
        <v>30</v>
      </c>
      <c r="D25" s="88">
        <v>7682760</v>
      </c>
      <c r="E25" s="96" t="s">
        <v>169</v>
      </c>
      <c r="F25" s="127" t="s">
        <v>177</v>
      </c>
      <c r="G25" s="89" t="s">
        <v>129</v>
      </c>
      <c r="H25" s="96" t="s">
        <v>120</v>
      </c>
      <c r="I25" s="88" t="s">
        <v>178</v>
      </c>
      <c r="J25" s="91">
        <v>18750</v>
      </c>
      <c r="K25" s="92">
        <v>13000</v>
      </c>
      <c r="L25" s="92">
        <v>6000</v>
      </c>
      <c r="M25" s="92">
        <v>3894</v>
      </c>
      <c r="N25" s="92">
        <v>3894</v>
      </c>
      <c r="O25" s="92"/>
      <c r="P25" s="92"/>
      <c r="Q25" s="90"/>
      <c r="R25" s="85"/>
      <c r="S25" s="86"/>
      <c r="U25" s="213"/>
    </row>
    <row r="26" spans="1:22" s="93" customFormat="1" ht="100.5" customHeight="1" x14ac:dyDescent="0.25">
      <c r="A26" s="96">
        <v>2</v>
      </c>
      <c r="B26" s="95" t="s">
        <v>179</v>
      </c>
      <c r="C26" s="88" t="s">
        <v>30</v>
      </c>
      <c r="D26" s="88" t="s">
        <v>236</v>
      </c>
      <c r="E26" s="96" t="s">
        <v>169</v>
      </c>
      <c r="F26" s="127" t="s">
        <v>177</v>
      </c>
      <c r="G26" s="89" t="s">
        <v>129</v>
      </c>
      <c r="H26" s="96" t="s">
        <v>120</v>
      </c>
      <c r="I26" s="88" t="s">
        <v>181</v>
      </c>
      <c r="J26" s="91">
        <v>19650</v>
      </c>
      <c r="K26" s="92">
        <v>12000</v>
      </c>
      <c r="L26" s="92">
        <v>3000</v>
      </c>
      <c r="M26" s="92">
        <v>4973</v>
      </c>
      <c r="N26" s="92">
        <v>4973</v>
      </c>
      <c r="O26" s="92"/>
      <c r="P26" s="92"/>
      <c r="Q26" s="90"/>
      <c r="R26" s="85"/>
      <c r="S26" s="86"/>
      <c r="U26" s="213"/>
    </row>
    <row r="27" spans="1:22" s="93" customFormat="1" ht="91.5" customHeight="1" x14ac:dyDescent="0.25">
      <c r="A27" s="87">
        <v>3</v>
      </c>
      <c r="B27" s="128" t="s">
        <v>182</v>
      </c>
      <c r="C27" s="88" t="s">
        <v>30</v>
      </c>
      <c r="D27" s="88" t="s">
        <v>180</v>
      </c>
      <c r="E27" s="96" t="s">
        <v>169</v>
      </c>
      <c r="F27" s="100" t="s">
        <v>183</v>
      </c>
      <c r="G27" s="89" t="s">
        <v>129</v>
      </c>
      <c r="H27" s="96" t="s">
        <v>120</v>
      </c>
      <c r="I27" s="88" t="s">
        <v>184</v>
      </c>
      <c r="J27" s="91">
        <v>22750</v>
      </c>
      <c r="K27" s="92">
        <v>17000</v>
      </c>
      <c r="L27" s="92">
        <v>7000</v>
      </c>
      <c r="M27" s="92">
        <v>3389</v>
      </c>
      <c r="N27" s="92">
        <v>3389</v>
      </c>
      <c r="O27" s="92"/>
      <c r="P27" s="92"/>
      <c r="Q27" s="90"/>
      <c r="R27" s="85"/>
      <c r="S27" s="86"/>
      <c r="U27" s="213"/>
      <c r="V27" s="114"/>
    </row>
    <row r="28" spans="1:22" s="93" customFormat="1" ht="97.5" customHeight="1" x14ac:dyDescent="0.25">
      <c r="A28" s="96">
        <v>4</v>
      </c>
      <c r="B28" s="128" t="s">
        <v>185</v>
      </c>
      <c r="C28" s="88" t="s">
        <v>30</v>
      </c>
      <c r="D28" s="88" t="s">
        <v>237</v>
      </c>
      <c r="E28" s="96" t="s">
        <v>169</v>
      </c>
      <c r="F28" s="100" t="s">
        <v>183</v>
      </c>
      <c r="G28" s="89" t="s">
        <v>129</v>
      </c>
      <c r="H28" s="96" t="s">
        <v>120</v>
      </c>
      <c r="I28" s="88" t="s">
        <v>186</v>
      </c>
      <c r="J28" s="91">
        <v>25250</v>
      </c>
      <c r="K28" s="92">
        <v>17000</v>
      </c>
      <c r="L28" s="92">
        <v>7000</v>
      </c>
      <c r="M28" s="92">
        <v>6068</v>
      </c>
      <c r="N28" s="92">
        <v>6068</v>
      </c>
      <c r="O28" s="92"/>
      <c r="P28" s="92"/>
      <c r="Q28" s="90"/>
      <c r="R28" s="85"/>
      <c r="S28" s="86"/>
      <c r="U28" s="213"/>
      <c r="V28" s="114"/>
    </row>
    <row r="29" spans="1:22" s="93" customFormat="1" ht="101.25" customHeight="1" x14ac:dyDescent="0.25">
      <c r="A29" s="87">
        <v>5</v>
      </c>
      <c r="B29" s="95" t="s">
        <v>175</v>
      </c>
      <c r="C29" s="96" t="s">
        <v>30</v>
      </c>
      <c r="D29" s="88">
        <v>7813425</v>
      </c>
      <c r="E29" s="96" t="s">
        <v>169</v>
      </c>
      <c r="F29" s="96" t="s">
        <v>816</v>
      </c>
      <c r="G29" s="96" t="s">
        <v>439</v>
      </c>
      <c r="H29" s="96" t="s">
        <v>41</v>
      </c>
      <c r="I29" s="121" t="s">
        <v>339</v>
      </c>
      <c r="J29" s="91">
        <v>8750</v>
      </c>
      <c r="K29" s="91">
        <f>L29</f>
        <v>5000</v>
      </c>
      <c r="L29" s="91">
        <v>5000</v>
      </c>
      <c r="M29" s="92">
        <v>4574</v>
      </c>
      <c r="N29" s="92">
        <v>4574</v>
      </c>
      <c r="O29" s="92"/>
      <c r="P29" s="92"/>
      <c r="Q29" s="90"/>
    </row>
    <row r="30" spans="1:22" s="93" customFormat="1" ht="101.25" customHeight="1" x14ac:dyDescent="0.25">
      <c r="A30" s="87">
        <v>6</v>
      </c>
      <c r="B30" s="95" t="s">
        <v>670</v>
      </c>
      <c r="C30" s="96" t="s">
        <v>30</v>
      </c>
      <c r="D30" s="88">
        <v>7735738</v>
      </c>
      <c r="E30" s="96" t="s">
        <v>169</v>
      </c>
      <c r="F30" s="96" t="s">
        <v>817</v>
      </c>
      <c r="G30" s="96" t="s">
        <v>818</v>
      </c>
      <c r="H30" s="96" t="s">
        <v>120</v>
      </c>
      <c r="I30" s="121" t="s">
        <v>819</v>
      </c>
      <c r="J30" s="91">
        <v>12750</v>
      </c>
      <c r="K30" s="91">
        <v>8695</v>
      </c>
      <c r="L30" s="91">
        <v>2695</v>
      </c>
      <c r="M30" s="92">
        <v>2400</v>
      </c>
      <c r="N30" s="92">
        <v>2400</v>
      </c>
      <c r="O30" s="92"/>
      <c r="P30" s="92"/>
      <c r="Q30" s="559"/>
    </row>
    <row r="31" spans="1:22" s="82" customFormat="1" ht="62.25" customHeight="1" x14ac:dyDescent="0.25">
      <c r="A31" s="242" t="s">
        <v>32</v>
      </c>
      <c r="B31" s="145" t="s">
        <v>187</v>
      </c>
      <c r="C31" s="145"/>
      <c r="D31" s="88"/>
      <c r="E31" s="242"/>
      <c r="F31" s="242"/>
      <c r="G31" s="242"/>
      <c r="H31" s="242"/>
      <c r="I31" s="198"/>
      <c r="J31" s="84">
        <f>J32</f>
        <v>57994</v>
      </c>
      <c r="K31" s="84">
        <f t="shared" ref="K31:P31" si="12">K32</f>
        <v>24000</v>
      </c>
      <c r="L31" s="84">
        <f t="shared" si="12"/>
        <v>24000</v>
      </c>
      <c r="M31" s="84">
        <f t="shared" si="12"/>
        <v>27236</v>
      </c>
      <c r="N31" s="84">
        <f t="shared" si="12"/>
        <v>27351</v>
      </c>
      <c r="O31" s="84">
        <f t="shared" si="12"/>
        <v>315</v>
      </c>
      <c r="P31" s="84">
        <f t="shared" si="12"/>
        <v>200</v>
      </c>
      <c r="Q31" s="859"/>
      <c r="R31" s="85"/>
      <c r="S31" s="86"/>
    </row>
    <row r="32" spans="1:22" s="132" customFormat="1" ht="73.5" customHeight="1" x14ac:dyDescent="0.25">
      <c r="A32" s="122" t="s">
        <v>17</v>
      </c>
      <c r="B32" s="129" t="s">
        <v>438</v>
      </c>
      <c r="C32" s="124"/>
      <c r="D32" s="88"/>
      <c r="E32" s="122"/>
      <c r="F32" s="122"/>
      <c r="G32" s="122"/>
      <c r="H32" s="122"/>
      <c r="I32" s="133"/>
      <c r="J32" s="125">
        <f>SUM(J33:J37)</f>
        <v>57994</v>
      </c>
      <c r="K32" s="125">
        <f>SUM(K33:K37)</f>
        <v>24000</v>
      </c>
      <c r="L32" s="125">
        <f>SUM(L33:L37)</f>
        <v>24000</v>
      </c>
      <c r="M32" s="125">
        <f>SUM(M33:M37)</f>
        <v>27236</v>
      </c>
      <c r="N32" s="125">
        <f>SUM(N33:N37)</f>
        <v>27351</v>
      </c>
      <c r="O32" s="125">
        <f t="shared" ref="O32:P32" si="13">SUM(O33:O37)</f>
        <v>315</v>
      </c>
      <c r="P32" s="125">
        <f t="shared" si="13"/>
        <v>200</v>
      </c>
      <c r="Q32" s="860"/>
      <c r="R32" s="134"/>
      <c r="S32" s="135"/>
    </row>
    <row r="33" spans="1:19" s="93" customFormat="1" ht="114.75" customHeight="1" x14ac:dyDescent="0.25">
      <c r="A33" s="96">
        <v>1</v>
      </c>
      <c r="B33" s="97" t="s">
        <v>189</v>
      </c>
      <c r="C33" s="96" t="s">
        <v>30</v>
      </c>
      <c r="D33" s="88">
        <v>7807324</v>
      </c>
      <c r="E33" s="96" t="s">
        <v>95</v>
      </c>
      <c r="F33" s="96" t="s">
        <v>190</v>
      </c>
      <c r="G33" s="96" t="s">
        <v>191</v>
      </c>
      <c r="H33" s="96" t="s">
        <v>41</v>
      </c>
      <c r="I33" s="96" t="s">
        <v>362</v>
      </c>
      <c r="J33" s="91">
        <v>9916</v>
      </c>
      <c r="K33" s="91">
        <v>5000</v>
      </c>
      <c r="L33" s="91">
        <v>5000</v>
      </c>
      <c r="M33" s="92">
        <v>3770</v>
      </c>
      <c r="N33" s="92">
        <v>3770</v>
      </c>
      <c r="O33" s="92"/>
      <c r="P33" s="92"/>
      <c r="Q33" s="90"/>
    </row>
    <row r="34" spans="1:19" s="93" customFormat="1" ht="121.5" customHeight="1" x14ac:dyDescent="0.25">
      <c r="A34" s="96">
        <v>2</v>
      </c>
      <c r="B34" s="97" t="s">
        <v>192</v>
      </c>
      <c r="C34" s="96" t="s">
        <v>30</v>
      </c>
      <c r="D34" s="88">
        <v>7807325</v>
      </c>
      <c r="E34" s="96" t="s">
        <v>95</v>
      </c>
      <c r="F34" s="96" t="s">
        <v>193</v>
      </c>
      <c r="G34" s="96" t="s">
        <v>194</v>
      </c>
      <c r="H34" s="96" t="s">
        <v>41</v>
      </c>
      <c r="I34" s="96" t="s">
        <v>361</v>
      </c>
      <c r="J34" s="91">
        <v>10898</v>
      </c>
      <c r="K34" s="91">
        <v>5000</v>
      </c>
      <c r="L34" s="91">
        <v>5000</v>
      </c>
      <c r="M34" s="92">
        <v>5021</v>
      </c>
      <c r="N34" s="92">
        <v>5021</v>
      </c>
      <c r="O34" s="92"/>
      <c r="P34" s="92"/>
      <c r="Q34" s="90"/>
    </row>
    <row r="35" spans="1:19" s="792" customFormat="1" ht="126" customHeight="1" x14ac:dyDescent="0.25">
      <c r="A35" s="787">
        <v>3</v>
      </c>
      <c r="B35" s="799" t="s">
        <v>197</v>
      </c>
      <c r="C35" s="787" t="s">
        <v>30</v>
      </c>
      <c r="D35" s="786">
        <v>7797056</v>
      </c>
      <c r="E35" s="787" t="s">
        <v>95</v>
      </c>
      <c r="F35" s="787" t="s">
        <v>198</v>
      </c>
      <c r="G35" s="787" t="s">
        <v>199</v>
      </c>
      <c r="H35" s="787" t="s">
        <v>41</v>
      </c>
      <c r="I35" s="787" t="s">
        <v>363</v>
      </c>
      <c r="J35" s="785">
        <v>9994</v>
      </c>
      <c r="K35" s="789">
        <v>4000</v>
      </c>
      <c r="L35" s="789">
        <v>4000</v>
      </c>
      <c r="M35" s="789">
        <v>4423</v>
      </c>
      <c r="N35" s="789">
        <f>M35+O35</f>
        <v>4723</v>
      </c>
      <c r="O35" s="789">
        <v>300</v>
      </c>
      <c r="P35" s="789"/>
      <c r="Q35" s="784"/>
    </row>
    <row r="36" spans="1:19" s="792" customFormat="1" ht="126" customHeight="1" x14ac:dyDescent="0.25">
      <c r="A36" s="787">
        <v>4</v>
      </c>
      <c r="B36" s="800" t="s">
        <v>202</v>
      </c>
      <c r="C36" s="787" t="s">
        <v>30</v>
      </c>
      <c r="D36" s="786">
        <v>7808312</v>
      </c>
      <c r="E36" s="787" t="s">
        <v>95</v>
      </c>
      <c r="F36" s="801" t="s">
        <v>201</v>
      </c>
      <c r="G36" s="787" t="s">
        <v>203</v>
      </c>
      <c r="H36" s="787" t="s">
        <v>41</v>
      </c>
      <c r="I36" s="802" t="s">
        <v>332</v>
      </c>
      <c r="J36" s="785">
        <v>12202</v>
      </c>
      <c r="K36" s="789">
        <v>5000</v>
      </c>
      <c r="L36" s="789">
        <v>5000</v>
      </c>
      <c r="M36" s="789">
        <v>5450</v>
      </c>
      <c r="N36" s="789">
        <f>M36+O36</f>
        <v>5465</v>
      </c>
      <c r="O36" s="789">
        <v>15</v>
      </c>
      <c r="P36" s="789"/>
      <c r="Q36" s="784"/>
    </row>
    <row r="37" spans="1:19" s="792" customFormat="1" ht="126" customHeight="1" x14ac:dyDescent="0.25">
      <c r="A37" s="787">
        <v>5</v>
      </c>
      <c r="B37" s="803" t="s">
        <v>444</v>
      </c>
      <c r="C37" s="787" t="s">
        <v>30</v>
      </c>
      <c r="D37" s="786">
        <v>7830047</v>
      </c>
      <c r="E37" s="787" t="s">
        <v>95</v>
      </c>
      <c r="F37" s="786" t="s">
        <v>205</v>
      </c>
      <c r="G37" s="787" t="s">
        <v>445</v>
      </c>
      <c r="H37" s="787" t="s">
        <v>41</v>
      </c>
      <c r="I37" s="802" t="s">
        <v>446</v>
      </c>
      <c r="J37" s="785">
        <v>14984</v>
      </c>
      <c r="K37" s="785">
        <v>5000</v>
      </c>
      <c r="L37" s="785">
        <v>5000</v>
      </c>
      <c r="M37" s="789">
        <v>8572</v>
      </c>
      <c r="N37" s="789">
        <f>M37-P37</f>
        <v>8372</v>
      </c>
      <c r="O37" s="789"/>
      <c r="P37" s="789">
        <v>200</v>
      </c>
      <c r="Q37" s="784"/>
    </row>
    <row r="38" spans="1:19" s="82" customFormat="1" ht="66.75" customHeight="1" x14ac:dyDescent="0.25">
      <c r="A38" s="102" t="s">
        <v>38</v>
      </c>
      <c r="B38" s="199" t="s">
        <v>279</v>
      </c>
      <c r="C38" s="103"/>
      <c r="D38" s="88"/>
      <c r="E38" s="199"/>
      <c r="F38" s="207"/>
      <c r="G38" s="104"/>
      <c r="H38" s="241"/>
      <c r="I38" s="103"/>
      <c r="J38" s="198">
        <f>J39</f>
        <v>19845</v>
      </c>
      <c r="K38" s="198">
        <f t="shared" ref="K38:L38" si="14">K39</f>
        <v>10000</v>
      </c>
      <c r="L38" s="198">
        <f t="shared" si="14"/>
        <v>10000</v>
      </c>
      <c r="M38" s="105">
        <f>M39</f>
        <v>7010</v>
      </c>
      <c r="N38" s="105">
        <f>N39</f>
        <v>7010</v>
      </c>
      <c r="O38" s="105"/>
      <c r="P38" s="105"/>
      <c r="Q38" s="559"/>
      <c r="R38" s="106"/>
      <c r="S38" s="107"/>
    </row>
    <row r="39" spans="1:19" s="132" customFormat="1" ht="69" customHeight="1" x14ac:dyDescent="0.25">
      <c r="A39" s="122" t="s">
        <v>17</v>
      </c>
      <c r="B39" s="129" t="s">
        <v>438</v>
      </c>
      <c r="C39" s="130"/>
      <c r="D39" s="88"/>
      <c r="E39" s="137"/>
      <c r="F39" s="138"/>
      <c r="G39" s="139"/>
      <c r="H39" s="140"/>
      <c r="I39" s="130"/>
      <c r="J39" s="133">
        <f>SUM(J40:J41)</f>
        <v>19845</v>
      </c>
      <c r="K39" s="133">
        <f>SUM(K40:K41)</f>
        <v>10000</v>
      </c>
      <c r="L39" s="133">
        <f>SUM(L40:L41)</f>
        <v>10000</v>
      </c>
      <c r="M39" s="133">
        <f>SUM(M40:M41)</f>
        <v>7010</v>
      </c>
      <c r="N39" s="133">
        <f>SUM(N40:N41)</f>
        <v>7010</v>
      </c>
      <c r="O39" s="133"/>
      <c r="P39" s="133"/>
      <c r="Q39" s="122"/>
      <c r="R39" s="134"/>
      <c r="S39" s="135"/>
    </row>
    <row r="40" spans="1:19" s="93" customFormat="1" ht="108.75" customHeight="1" x14ac:dyDescent="0.25">
      <c r="A40" s="96">
        <v>1</v>
      </c>
      <c r="B40" s="97" t="s">
        <v>88</v>
      </c>
      <c r="C40" s="96" t="s">
        <v>30</v>
      </c>
      <c r="D40" s="88">
        <v>7814790</v>
      </c>
      <c r="E40" s="96" t="s">
        <v>278</v>
      </c>
      <c r="F40" s="96" t="s">
        <v>281</v>
      </c>
      <c r="G40" s="96" t="s">
        <v>287</v>
      </c>
      <c r="H40" s="96" t="s">
        <v>41</v>
      </c>
      <c r="I40" s="121" t="s">
        <v>366</v>
      </c>
      <c r="J40" s="91">
        <v>10950</v>
      </c>
      <c r="K40" s="91">
        <v>5000</v>
      </c>
      <c r="L40" s="91">
        <v>5000</v>
      </c>
      <c r="M40" s="92">
        <v>1972</v>
      </c>
      <c r="N40" s="92">
        <v>1972</v>
      </c>
      <c r="O40" s="92"/>
      <c r="P40" s="92"/>
      <c r="Q40" s="90"/>
    </row>
    <row r="41" spans="1:19" s="93" customFormat="1" ht="104.25" customHeight="1" x14ac:dyDescent="0.25">
      <c r="A41" s="96">
        <v>2</v>
      </c>
      <c r="B41" s="97" t="s">
        <v>293</v>
      </c>
      <c r="C41" s="96" t="s">
        <v>30</v>
      </c>
      <c r="D41" s="88">
        <v>7814789</v>
      </c>
      <c r="E41" s="96" t="s">
        <v>278</v>
      </c>
      <c r="F41" s="96" t="s">
        <v>280</v>
      </c>
      <c r="G41" s="96" t="s">
        <v>294</v>
      </c>
      <c r="H41" s="96" t="s">
        <v>41</v>
      </c>
      <c r="I41" s="121" t="s">
        <v>367</v>
      </c>
      <c r="J41" s="91">
        <v>8895</v>
      </c>
      <c r="K41" s="91">
        <v>5000</v>
      </c>
      <c r="L41" s="91">
        <v>5000</v>
      </c>
      <c r="M41" s="92">
        <v>5038</v>
      </c>
      <c r="N41" s="92">
        <v>5038</v>
      </c>
      <c r="O41" s="92"/>
      <c r="P41" s="92"/>
      <c r="Q41" s="90"/>
    </row>
    <row r="42" spans="1:19" s="93" customFormat="1" ht="66.75" customHeight="1" x14ac:dyDescent="0.25">
      <c r="A42" s="242" t="s">
        <v>43</v>
      </c>
      <c r="B42" s="145" t="s">
        <v>671</v>
      </c>
      <c r="C42" s="97"/>
      <c r="D42" s="97"/>
      <c r="E42" s="97"/>
      <c r="F42" s="97"/>
      <c r="G42" s="97"/>
      <c r="H42" s="97"/>
      <c r="I42" s="97"/>
      <c r="J42" s="146">
        <f t="shared" ref="J42:L42" si="15">J43</f>
        <v>26748</v>
      </c>
      <c r="K42" s="146">
        <f t="shared" si="15"/>
        <v>18000</v>
      </c>
      <c r="L42" s="146">
        <f t="shared" si="15"/>
        <v>9000</v>
      </c>
      <c r="M42" s="146">
        <f>M43</f>
        <v>9878</v>
      </c>
      <c r="N42" s="146">
        <f>N43</f>
        <v>8228</v>
      </c>
      <c r="O42" s="146"/>
      <c r="P42" s="146">
        <f t="shared" ref="P42" si="16">P43</f>
        <v>1650</v>
      </c>
      <c r="Q42" s="104"/>
    </row>
    <row r="43" spans="1:19" s="93" customFormat="1" ht="93.75" customHeight="1" x14ac:dyDescent="0.25">
      <c r="A43" s="122" t="s">
        <v>17</v>
      </c>
      <c r="B43" s="129" t="s">
        <v>438</v>
      </c>
      <c r="C43" s="97"/>
      <c r="D43" s="97"/>
      <c r="E43" s="97"/>
      <c r="F43" s="97"/>
      <c r="G43" s="97"/>
      <c r="H43" s="97"/>
      <c r="I43" s="97"/>
      <c r="J43" s="146">
        <f>J44+J45</f>
        <v>26748</v>
      </c>
      <c r="K43" s="146">
        <f t="shared" ref="K43:M43" si="17">K44+K45</f>
        <v>18000</v>
      </c>
      <c r="L43" s="146">
        <f t="shared" si="17"/>
        <v>9000</v>
      </c>
      <c r="M43" s="146">
        <f t="shared" si="17"/>
        <v>9878</v>
      </c>
      <c r="N43" s="146">
        <f t="shared" ref="N43:P43" si="18">N44+N45</f>
        <v>8228</v>
      </c>
      <c r="O43" s="146"/>
      <c r="P43" s="146">
        <f t="shared" si="18"/>
        <v>1650</v>
      </c>
      <c r="Q43" s="104"/>
    </row>
    <row r="44" spans="1:19" s="93" customFormat="1" ht="90.75" customHeight="1" x14ac:dyDescent="0.25">
      <c r="A44" s="90">
        <v>1</v>
      </c>
      <c r="B44" s="147" t="s">
        <v>672</v>
      </c>
      <c r="C44" s="88" t="s">
        <v>30</v>
      </c>
      <c r="D44" s="88" t="s">
        <v>673</v>
      </c>
      <c r="E44" s="88" t="s">
        <v>99</v>
      </c>
      <c r="F44" s="88" t="s">
        <v>174</v>
      </c>
      <c r="G44" s="89" t="s">
        <v>129</v>
      </c>
      <c r="H44" s="96" t="s">
        <v>31</v>
      </c>
      <c r="I44" s="88" t="s">
        <v>674</v>
      </c>
      <c r="J44" s="148">
        <v>12398</v>
      </c>
      <c r="K44" s="91">
        <v>8000</v>
      </c>
      <c r="L44" s="91">
        <v>4000</v>
      </c>
      <c r="M44" s="92">
        <v>5578</v>
      </c>
      <c r="N44" s="92">
        <v>5578</v>
      </c>
      <c r="O44" s="92"/>
      <c r="P44" s="92"/>
      <c r="Q44" s="90"/>
    </row>
    <row r="45" spans="1:19" s="792" customFormat="1" ht="75.75" customHeight="1" x14ac:dyDescent="0.25">
      <c r="A45" s="784">
        <v>2</v>
      </c>
      <c r="B45" s="797" t="s">
        <v>675</v>
      </c>
      <c r="C45" s="786" t="s">
        <v>30</v>
      </c>
      <c r="D45" s="786" t="s">
        <v>676</v>
      </c>
      <c r="E45" s="786" t="s">
        <v>99</v>
      </c>
      <c r="F45" s="787" t="s">
        <v>677</v>
      </c>
      <c r="G45" s="788" t="s">
        <v>129</v>
      </c>
      <c r="H45" s="787" t="s">
        <v>31</v>
      </c>
      <c r="I45" s="787" t="s">
        <v>678</v>
      </c>
      <c r="J45" s="798">
        <v>14350</v>
      </c>
      <c r="K45" s="785">
        <v>10000</v>
      </c>
      <c r="L45" s="785">
        <v>5000</v>
      </c>
      <c r="M45" s="789">
        <v>4300</v>
      </c>
      <c r="N45" s="789">
        <v>2650</v>
      </c>
      <c r="O45" s="789"/>
      <c r="P45" s="789">
        <f>M45-N45</f>
        <v>1650</v>
      </c>
      <c r="Q45" s="784"/>
    </row>
    <row r="46" spans="1:19" s="93" customFormat="1" ht="65.25" customHeight="1" x14ac:dyDescent="0.25">
      <c r="A46" s="190" t="s">
        <v>44</v>
      </c>
      <c r="B46" s="145" t="s">
        <v>216</v>
      </c>
      <c r="C46" s="190"/>
      <c r="D46" s="190"/>
      <c r="E46" s="190"/>
      <c r="F46" s="190"/>
      <c r="G46" s="190"/>
      <c r="H46" s="190"/>
      <c r="I46" s="190"/>
      <c r="J46" s="216">
        <f>J47</f>
        <v>66391</v>
      </c>
      <c r="K46" s="216">
        <f>K47</f>
        <v>46702</v>
      </c>
      <c r="L46" s="216">
        <f t="shared" ref="L46:P46" si="19">L47</f>
        <v>15200</v>
      </c>
      <c r="M46" s="216">
        <f t="shared" si="19"/>
        <v>15155</v>
      </c>
      <c r="N46" s="216">
        <f t="shared" si="19"/>
        <v>15075</v>
      </c>
      <c r="O46" s="216"/>
      <c r="P46" s="216">
        <f t="shared" si="19"/>
        <v>80</v>
      </c>
      <c r="Q46" s="558"/>
    </row>
    <row r="47" spans="1:19" s="93" customFormat="1" ht="90" customHeight="1" x14ac:dyDescent="0.25">
      <c r="A47" s="122" t="s">
        <v>17</v>
      </c>
      <c r="B47" s="123" t="s">
        <v>411</v>
      </c>
      <c r="C47" s="97"/>
      <c r="D47" s="97"/>
      <c r="E47" s="97"/>
      <c r="F47" s="97"/>
      <c r="G47" s="97"/>
      <c r="H47" s="97"/>
      <c r="I47" s="97"/>
      <c r="J47" s="271">
        <f t="shared" ref="J47:L47" si="20">J48+J49</f>
        <v>66391</v>
      </c>
      <c r="K47" s="271">
        <f t="shared" si="20"/>
        <v>46702</v>
      </c>
      <c r="L47" s="271">
        <f t="shared" si="20"/>
        <v>15200</v>
      </c>
      <c r="M47" s="271">
        <f>M48+M49</f>
        <v>15155</v>
      </c>
      <c r="N47" s="271">
        <f>N48+N49</f>
        <v>15075</v>
      </c>
      <c r="O47" s="271"/>
      <c r="P47" s="271">
        <f t="shared" ref="P47" si="21">P48+P49</f>
        <v>80</v>
      </c>
      <c r="Q47" s="96"/>
    </row>
    <row r="48" spans="1:19" s="792" customFormat="1" ht="95.25" customHeight="1" x14ac:dyDescent="0.25">
      <c r="A48" s="787">
        <v>1</v>
      </c>
      <c r="B48" s="830" t="s">
        <v>742</v>
      </c>
      <c r="C48" s="787" t="s">
        <v>30</v>
      </c>
      <c r="D48" s="787" t="s">
        <v>743</v>
      </c>
      <c r="E48" s="787" t="s">
        <v>104</v>
      </c>
      <c r="F48" s="787" t="s">
        <v>744</v>
      </c>
      <c r="G48" s="811" t="s">
        <v>745</v>
      </c>
      <c r="H48" s="811" t="s">
        <v>31</v>
      </c>
      <c r="I48" s="786" t="s">
        <v>746</v>
      </c>
      <c r="J48" s="831">
        <v>30814</v>
      </c>
      <c r="K48" s="831">
        <v>23702</v>
      </c>
      <c r="L48" s="831">
        <v>10200</v>
      </c>
      <c r="M48" s="831">
        <v>7000</v>
      </c>
      <c r="N48" s="831">
        <f>M48-P48</f>
        <v>6920</v>
      </c>
      <c r="O48" s="831"/>
      <c r="P48" s="831">
        <v>80</v>
      </c>
      <c r="Q48" s="861" t="s">
        <v>1356</v>
      </c>
    </row>
    <row r="49" spans="1:17" s="93" customFormat="1" ht="88.5" customHeight="1" x14ac:dyDescent="0.25">
      <c r="A49" s="96">
        <v>2</v>
      </c>
      <c r="B49" s="217" t="s">
        <v>747</v>
      </c>
      <c r="C49" s="96" t="s">
        <v>30</v>
      </c>
      <c r="D49" s="88">
        <v>7726097</v>
      </c>
      <c r="E49" s="96" t="s">
        <v>104</v>
      </c>
      <c r="F49" s="218" t="s">
        <v>641</v>
      </c>
      <c r="G49" s="219" t="s">
        <v>748</v>
      </c>
      <c r="H49" s="96" t="s">
        <v>749</v>
      </c>
      <c r="I49" s="218" t="s">
        <v>750</v>
      </c>
      <c r="J49" s="91">
        <v>35577</v>
      </c>
      <c r="K49" s="91">
        <v>23000</v>
      </c>
      <c r="L49" s="91">
        <v>5000</v>
      </c>
      <c r="M49" s="92">
        <v>8155</v>
      </c>
      <c r="N49" s="92">
        <v>8155</v>
      </c>
      <c r="O49" s="92"/>
      <c r="P49" s="92"/>
      <c r="Q49" s="89"/>
    </row>
    <row r="50" spans="1:17" s="93" customFormat="1" ht="31.5" customHeight="1" x14ac:dyDescent="0.25">
      <c r="F50" s="114"/>
      <c r="H50" s="114"/>
      <c r="J50" s="213"/>
      <c r="K50" s="213"/>
      <c r="L50" s="213"/>
      <c r="M50" s="214"/>
      <c r="N50" s="214"/>
      <c r="O50" s="214"/>
      <c r="P50" s="214"/>
      <c r="Q50" s="215"/>
    </row>
    <row r="51" spans="1:17" s="93" customFormat="1" ht="31.5" customHeight="1" x14ac:dyDescent="0.25">
      <c r="F51" s="114"/>
      <c r="H51" s="114"/>
      <c r="J51" s="213"/>
      <c r="K51" s="213"/>
      <c r="L51" s="213"/>
      <c r="M51" s="214"/>
      <c r="N51" s="214"/>
      <c r="O51" s="214"/>
      <c r="P51" s="214"/>
      <c r="Q51" s="215"/>
    </row>
    <row r="52" spans="1:17" s="93" customFormat="1" ht="31.5" customHeight="1" x14ac:dyDescent="0.25">
      <c r="F52" s="114"/>
      <c r="H52" s="114"/>
      <c r="J52" s="213"/>
      <c r="K52" s="213"/>
      <c r="L52" s="213"/>
      <c r="M52" s="214"/>
      <c r="N52" s="214"/>
      <c r="O52" s="214"/>
      <c r="P52" s="214"/>
      <c r="Q52" s="215"/>
    </row>
  </sheetData>
  <mergeCells count="23">
    <mergeCell ref="O5:O7"/>
    <mergeCell ref="P5:P7"/>
    <mergeCell ref="D5:D7"/>
    <mergeCell ref="E5:E7"/>
    <mergeCell ref="F5:F7"/>
    <mergeCell ref="G5:G7"/>
    <mergeCell ref="N5:N7"/>
    <mergeCell ref="A1:Q1"/>
    <mergeCell ref="H5:H7"/>
    <mergeCell ref="I5:J5"/>
    <mergeCell ref="K5:L5"/>
    <mergeCell ref="M5:M7"/>
    <mergeCell ref="Q5:Q7"/>
    <mergeCell ref="I6:I7"/>
    <mergeCell ref="J6:J7"/>
    <mergeCell ref="K6:K7"/>
    <mergeCell ref="L6:L7"/>
    <mergeCell ref="A2:Q2"/>
    <mergeCell ref="A3:Q3"/>
    <mergeCell ref="A4:Q4"/>
    <mergeCell ref="A5:A7"/>
    <mergeCell ref="B5:B7"/>
    <mergeCell ref="C5:C7"/>
  </mergeCells>
  <pageMargins left="0.23622047244094491" right="0" top="0.47244094488188981" bottom="0.35433070866141736" header="0" footer="0"/>
  <pageSetup paperSize="9" scale="45" orientation="landscape" r:id="rId1"/>
  <headerFooter differentFirst="1">
    <oddHeader>&amp;C&amp;P</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9"/>
  <sheetViews>
    <sheetView zoomScale="50" zoomScaleNormal="50" workbookViewId="0">
      <selection activeCell="G11" sqref="G11"/>
    </sheetView>
  </sheetViews>
  <sheetFormatPr defaultColWidth="9.140625" defaultRowHeight="21" x14ac:dyDescent="0.35"/>
  <cols>
    <col min="1" max="1" width="9.140625" style="172"/>
    <col min="2" max="2" width="31.5703125" style="206" customWidth="1"/>
    <col min="3" max="3" width="12.28515625" style="172" customWidth="1"/>
    <col min="4" max="4" width="16.85546875" style="174" customWidth="1"/>
    <col min="5" max="5" width="17.140625" style="172" customWidth="1"/>
    <col min="6" max="6" width="16" style="172" customWidth="1"/>
    <col min="7" max="7" width="22.28515625" style="172" customWidth="1"/>
    <col min="8" max="8" width="14.28515625" style="172" customWidth="1"/>
    <col min="9" max="10" width="17.5703125" style="172" customWidth="1"/>
    <col min="11" max="11" width="17.42578125" style="172" customWidth="1"/>
    <col min="12" max="12" width="18.140625" style="172" customWidth="1"/>
    <col min="13" max="16" width="17.42578125" style="172" customWidth="1"/>
    <col min="17" max="17" width="16.7109375" style="172" customWidth="1"/>
    <col min="18" max="18" width="22.85546875" style="172" customWidth="1"/>
    <col min="19" max="16384" width="9.140625" style="172"/>
  </cols>
  <sheetData>
    <row r="1" spans="1:18" s="15" customFormat="1" ht="26.25" customHeight="1" x14ac:dyDescent="0.25">
      <c r="A1" s="1017" t="s">
        <v>1215</v>
      </c>
      <c r="B1" s="1017"/>
      <c r="C1" s="1017"/>
      <c r="D1" s="1017"/>
      <c r="E1" s="1017"/>
      <c r="F1" s="1017"/>
      <c r="G1" s="1017"/>
      <c r="H1" s="1017"/>
      <c r="I1" s="1017"/>
      <c r="J1" s="1017"/>
      <c r="K1" s="1017"/>
      <c r="L1" s="1017"/>
      <c r="M1" s="1017"/>
      <c r="N1" s="1017"/>
      <c r="O1" s="1017"/>
      <c r="P1" s="1017"/>
      <c r="Q1" s="1017"/>
    </row>
    <row r="2" spans="1:18" s="10" customFormat="1" ht="57.75" customHeight="1" x14ac:dyDescent="0.25">
      <c r="A2" s="1024" t="s">
        <v>1299</v>
      </c>
      <c r="B2" s="1024"/>
      <c r="C2" s="1024"/>
      <c r="D2" s="1024"/>
      <c r="E2" s="1024"/>
      <c r="F2" s="1024"/>
      <c r="G2" s="1024"/>
      <c r="H2" s="1024"/>
      <c r="I2" s="1024"/>
      <c r="J2" s="1024"/>
      <c r="K2" s="1024"/>
      <c r="L2" s="1024"/>
      <c r="M2" s="1024"/>
      <c r="N2" s="1024"/>
      <c r="O2" s="1024"/>
      <c r="P2" s="1024"/>
      <c r="Q2" s="1024"/>
    </row>
    <row r="3" spans="1:18" s="223" customFormat="1" ht="33.75" customHeight="1" x14ac:dyDescent="0.25">
      <c r="A3" s="1025" t="s">
        <v>1367</v>
      </c>
      <c r="B3" s="1025"/>
      <c r="C3" s="1025"/>
      <c r="D3" s="1025"/>
      <c r="E3" s="1025"/>
      <c r="F3" s="1025"/>
      <c r="G3" s="1025"/>
      <c r="H3" s="1025"/>
      <c r="I3" s="1025"/>
      <c r="J3" s="1025"/>
      <c r="K3" s="1025"/>
      <c r="L3" s="1025"/>
      <c r="M3" s="1025"/>
      <c r="N3" s="1025"/>
      <c r="O3" s="1025"/>
      <c r="P3" s="1025"/>
      <c r="Q3" s="1025"/>
    </row>
    <row r="4" spans="1:18" s="15" customFormat="1" ht="31.5" customHeight="1" x14ac:dyDescent="0.25">
      <c r="A4" s="1030" t="s">
        <v>763</v>
      </c>
      <c r="B4" s="1030"/>
      <c r="C4" s="1030"/>
      <c r="D4" s="1030"/>
      <c r="E4" s="1030"/>
      <c r="F4" s="1030"/>
      <c r="G4" s="1030"/>
      <c r="H4" s="1030"/>
      <c r="I4" s="1030"/>
      <c r="J4" s="1030"/>
      <c r="K4" s="1030"/>
      <c r="L4" s="1030"/>
      <c r="M4" s="1030"/>
      <c r="N4" s="1030"/>
      <c r="O4" s="1030"/>
      <c r="P4" s="1030"/>
      <c r="Q4" s="1030"/>
    </row>
    <row r="5" spans="1:18" s="82" customFormat="1" ht="73.5" customHeight="1" x14ac:dyDescent="0.25">
      <c r="A5" s="1019" t="s">
        <v>110</v>
      </c>
      <c r="B5" s="1019" t="s">
        <v>2</v>
      </c>
      <c r="C5" s="1019" t="s">
        <v>3</v>
      </c>
      <c r="D5" s="1019" t="s">
        <v>111</v>
      </c>
      <c r="E5" s="1019" t="s">
        <v>73</v>
      </c>
      <c r="F5" s="1019" t="s">
        <v>4</v>
      </c>
      <c r="G5" s="1019" t="s">
        <v>112</v>
      </c>
      <c r="H5" s="1019" t="s">
        <v>5</v>
      </c>
      <c r="I5" s="1019" t="s">
        <v>372</v>
      </c>
      <c r="J5" s="1019"/>
      <c r="K5" s="1019" t="s">
        <v>383</v>
      </c>
      <c r="L5" s="1019"/>
      <c r="M5" s="1023" t="s">
        <v>384</v>
      </c>
      <c r="N5" s="1020" t="s">
        <v>1300</v>
      </c>
      <c r="O5" s="1020" t="s">
        <v>1274</v>
      </c>
      <c r="P5" s="1020" t="s">
        <v>1275</v>
      </c>
      <c r="Q5" s="1027" t="s">
        <v>6</v>
      </c>
      <c r="R5" s="240"/>
    </row>
    <row r="6" spans="1:18" s="82" customFormat="1" ht="31.5" customHeight="1" x14ac:dyDescent="0.25">
      <c r="A6" s="1019"/>
      <c r="B6" s="1019"/>
      <c r="C6" s="1019"/>
      <c r="D6" s="1019"/>
      <c r="E6" s="1019"/>
      <c r="F6" s="1019"/>
      <c r="G6" s="1019"/>
      <c r="H6" s="1019"/>
      <c r="I6" s="1019" t="s">
        <v>114</v>
      </c>
      <c r="J6" s="1023" t="s">
        <v>115</v>
      </c>
      <c r="K6" s="1023" t="s">
        <v>7</v>
      </c>
      <c r="L6" s="1023" t="s">
        <v>78</v>
      </c>
      <c r="M6" s="1023"/>
      <c r="N6" s="1021"/>
      <c r="O6" s="1021"/>
      <c r="P6" s="1021"/>
      <c r="Q6" s="1028"/>
    </row>
    <row r="7" spans="1:18" s="82" customFormat="1" ht="68.25" customHeight="1" x14ac:dyDescent="0.25">
      <c r="A7" s="1019"/>
      <c r="B7" s="1019"/>
      <c r="C7" s="1019"/>
      <c r="D7" s="1019"/>
      <c r="E7" s="1019"/>
      <c r="F7" s="1019"/>
      <c r="G7" s="1019"/>
      <c r="H7" s="1019"/>
      <c r="I7" s="1019"/>
      <c r="J7" s="1023"/>
      <c r="K7" s="1023"/>
      <c r="L7" s="1023"/>
      <c r="M7" s="1023"/>
      <c r="N7" s="1022"/>
      <c r="O7" s="1022"/>
      <c r="P7" s="1022"/>
      <c r="Q7" s="1029"/>
    </row>
    <row r="8" spans="1:18" s="275" customFormat="1" ht="31.5" customHeight="1" x14ac:dyDescent="0.25">
      <c r="A8" s="83">
        <v>1</v>
      </c>
      <c r="B8" s="83">
        <v>2</v>
      </c>
      <c r="C8" s="83">
        <v>3</v>
      </c>
      <c r="D8" s="83">
        <v>4</v>
      </c>
      <c r="E8" s="83">
        <v>5</v>
      </c>
      <c r="F8" s="83">
        <v>6</v>
      </c>
      <c r="G8" s="83">
        <v>7</v>
      </c>
      <c r="H8" s="83">
        <v>8</v>
      </c>
      <c r="I8" s="83">
        <v>9</v>
      </c>
      <c r="J8" s="83">
        <v>10</v>
      </c>
      <c r="K8" s="83">
        <v>11</v>
      </c>
      <c r="L8" s="83">
        <v>12</v>
      </c>
      <c r="M8" s="83">
        <v>13</v>
      </c>
      <c r="N8" s="83">
        <v>14</v>
      </c>
      <c r="O8" s="83">
        <v>15</v>
      </c>
      <c r="P8" s="83">
        <v>16</v>
      </c>
      <c r="Q8" s="83">
        <v>17</v>
      </c>
    </row>
    <row r="9" spans="1:18" s="201" customFormat="1" ht="60.75" customHeight="1" x14ac:dyDescent="0.25">
      <c r="A9" s="192"/>
      <c r="B9" s="149" t="s">
        <v>116</v>
      </c>
      <c r="C9" s="192"/>
      <c r="D9" s="192"/>
      <c r="E9" s="192"/>
      <c r="F9" s="192"/>
      <c r="G9" s="192"/>
      <c r="H9" s="192"/>
      <c r="I9" s="278"/>
      <c r="J9" s="187">
        <f>J10+J15</f>
        <v>1542725</v>
      </c>
      <c r="K9" s="187">
        <f>K10+K15</f>
        <v>213187</v>
      </c>
      <c r="L9" s="187">
        <f>L10+L15</f>
        <v>214817</v>
      </c>
      <c r="M9" s="187">
        <f>M10+M15</f>
        <v>473294</v>
      </c>
      <c r="N9" s="187">
        <f>N10+N15</f>
        <v>503430</v>
      </c>
      <c r="O9" s="187">
        <f t="shared" ref="O9:P9" si="0">O10+O15</f>
        <v>43834</v>
      </c>
      <c r="P9" s="187">
        <f t="shared" si="0"/>
        <v>14698</v>
      </c>
      <c r="Q9" s="200"/>
    </row>
    <row r="10" spans="1:18" s="212" customFormat="1" ht="59.25" customHeight="1" x14ac:dyDescent="0.25">
      <c r="A10" s="208" t="s">
        <v>9</v>
      </c>
      <c r="B10" s="209" t="s">
        <v>669</v>
      </c>
      <c r="C10" s="209"/>
      <c r="D10" s="209"/>
      <c r="E10" s="209"/>
      <c r="F10" s="208"/>
      <c r="G10" s="208"/>
      <c r="H10" s="208"/>
      <c r="I10" s="198"/>
      <c r="J10" s="210">
        <f>J11</f>
        <v>206371</v>
      </c>
      <c r="K10" s="210"/>
      <c r="L10" s="210"/>
      <c r="M10" s="210">
        <f>M11</f>
        <v>92645</v>
      </c>
      <c r="N10" s="210">
        <f>N11</f>
        <v>121645</v>
      </c>
      <c r="O10" s="210">
        <f t="shared" ref="O10" si="1">O11</f>
        <v>29000</v>
      </c>
      <c r="P10" s="210"/>
      <c r="Q10" s="211"/>
    </row>
    <row r="11" spans="1:18" s="82" customFormat="1" ht="57.75" customHeight="1" x14ac:dyDescent="0.25">
      <c r="A11" s="274" t="s">
        <v>17</v>
      </c>
      <c r="B11" s="202" t="s">
        <v>413</v>
      </c>
      <c r="C11" s="188"/>
      <c r="D11" s="188"/>
      <c r="E11" s="188"/>
      <c r="F11" s="103"/>
      <c r="G11" s="103"/>
      <c r="H11" s="103"/>
      <c r="I11" s="189"/>
      <c r="J11" s="84">
        <f>SUM(J12:J14)</f>
        <v>206371</v>
      </c>
      <c r="K11" s="84">
        <f>SUM(K12:K14)</f>
        <v>0</v>
      </c>
      <c r="L11" s="84">
        <f>SUM(L12:L14)</f>
        <v>0</v>
      </c>
      <c r="M11" s="84">
        <f>SUM(M12:M14)</f>
        <v>92645</v>
      </c>
      <c r="N11" s="84">
        <f>SUM(N12:N14)</f>
        <v>121645</v>
      </c>
      <c r="O11" s="84">
        <f t="shared" ref="O11:P11" si="2">SUM(O12:O14)</f>
        <v>29000</v>
      </c>
      <c r="P11" s="84">
        <f t="shared" si="2"/>
        <v>0</v>
      </c>
      <c r="Q11" s="190"/>
    </row>
    <row r="12" spans="1:18" s="792" customFormat="1" ht="99" customHeight="1" x14ac:dyDescent="0.25">
      <c r="A12" s="870">
        <v>1</v>
      </c>
      <c r="B12" s="808" t="s">
        <v>379</v>
      </c>
      <c r="C12" s="786" t="s">
        <v>30</v>
      </c>
      <c r="D12" s="786"/>
      <c r="E12" s="786" t="s">
        <v>104</v>
      </c>
      <c r="F12" s="786" t="s">
        <v>227</v>
      </c>
      <c r="G12" s="788" t="s">
        <v>228</v>
      </c>
      <c r="H12" s="871" t="s">
        <v>378</v>
      </c>
      <c r="I12" s="784" t="s">
        <v>1197</v>
      </c>
      <c r="J12" s="872">
        <v>42161</v>
      </c>
      <c r="K12" s="789"/>
      <c r="L12" s="789"/>
      <c r="M12" s="872">
        <v>25000</v>
      </c>
      <c r="N12" s="872">
        <f>M12+O12</f>
        <v>35000</v>
      </c>
      <c r="O12" s="872">
        <v>10000</v>
      </c>
      <c r="P12" s="872"/>
      <c r="Q12" s="799"/>
    </row>
    <row r="13" spans="1:18" s="93" customFormat="1" ht="111.75" customHeight="1" x14ac:dyDescent="0.25">
      <c r="A13" s="87">
        <v>2</v>
      </c>
      <c r="B13" s="128" t="s">
        <v>380</v>
      </c>
      <c r="C13" s="88" t="s">
        <v>13</v>
      </c>
      <c r="D13" s="88"/>
      <c r="E13" s="88" t="s">
        <v>104</v>
      </c>
      <c r="F13" s="88" t="s">
        <v>227</v>
      </c>
      <c r="G13" s="89" t="s">
        <v>228</v>
      </c>
      <c r="H13" s="94" t="s">
        <v>378</v>
      </c>
      <c r="I13" s="90" t="s">
        <v>1198</v>
      </c>
      <c r="J13" s="154">
        <f>73400</f>
        <v>73400</v>
      </c>
      <c r="K13" s="92"/>
      <c r="L13" s="92"/>
      <c r="M13" s="154">
        <v>35645</v>
      </c>
      <c r="N13" s="154">
        <v>35645</v>
      </c>
      <c r="O13" s="154"/>
      <c r="P13" s="154"/>
      <c r="Q13" s="97"/>
    </row>
    <row r="14" spans="1:18" s="792" customFormat="1" ht="149.25" customHeight="1" x14ac:dyDescent="0.25">
      <c r="A14" s="870">
        <v>3</v>
      </c>
      <c r="B14" s="808" t="s">
        <v>381</v>
      </c>
      <c r="C14" s="786" t="s">
        <v>13</v>
      </c>
      <c r="D14" s="786"/>
      <c r="E14" s="786" t="s">
        <v>104</v>
      </c>
      <c r="F14" s="786" t="s">
        <v>227</v>
      </c>
      <c r="G14" s="788" t="s">
        <v>382</v>
      </c>
      <c r="H14" s="871" t="s">
        <v>378</v>
      </c>
      <c r="I14" s="784" t="s">
        <v>1199</v>
      </c>
      <c r="J14" s="872">
        <v>90810</v>
      </c>
      <c r="K14" s="789"/>
      <c r="L14" s="789"/>
      <c r="M14" s="872">
        <v>32000</v>
      </c>
      <c r="N14" s="872">
        <f>M14+O14</f>
        <v>51000</v>
      </c>
      <c r="O14" s="872">
        <v>19000</v>
      </c>
      <c r="P14" s="872"/>
      <c r="Q14" s="799"/>
    </row>
    <row r="15" spans="1:18" s="212" customFormat="1" ht="59.25" customHeight="1" x14ac:dyDescent="0.25">
      <c r="A15" s="208" t="s">
        <v>13</v>
      </c>
      <c r="B15" s="209" t="s">
        <v>416</v>
      </c>
      <c r="C15" s="209"/>
      <c r="D15" s="209"/>
      <c r="E15" s="209"/>
      <c r="F15" s="208"/>
      <c r="G15" s="208"/>
      <c r="H15" s="208"/>
      <c r="I15" s="198"/>
      <c r="J15" s="210">
        <f>J16+J19+J29+J37+J48+J60+J74+J86+J99</f>
        <v>1336354</v>
      </c>
      <c r="K15" s="210">
        <f t="shared" ref="K15:M15" si="3">K16+K19+K29+K37+K48+K60+K74+K86+K99</f>
        <v>213187</v>
      </c>
      <c r="L15" s="210">
        <f t="shared" si="3"/>
        <v>214817</v>
      </c>
      <c r="M15" s="210">
        <f t="shared" si="3"/>
        <v>380649</v>
      </c>
      <c r="N15" s="210">
        <f t="shared" ref="N15:P15" si="4">N16+N19+N29+N37+N48+N60+N74+N86+N99</f>
        <v>381785</v>
      </c>
      <c r="O15" s="210">
        <f t="shared" si="4"/>
        <v>14834</v>
      </c>
      <c r="P15" s="210">
        <f t="shared" si="4"/>
        <v>14698</v>
      </c>
      <c r="Q15" s="211"/>
    </row>
    <row r="16" spans="1:18" s="93" customFormat="1" ht="54" customHeight="1" x14ac:dyDescent="0.25">
      <c r="A16" s="102" t="s">
        <v>11</v>
      </c>
      <c r="B16" s="145" t="s">
        <v>123</v>
      </c>
      <c r="C16" s="103"/>
      <c r="D16" s="103"/>
      <c r="E16" s="103"/>
      <c r="F16" s="103"/>
      <c r="G16" s="104"/>
      <c r="H16" s="141"/>
      <c r="I16" s="277"/>
      <c r="J16" s="191">
        <f>J17</f>
        <v>3500</v>
      </c>
      <c r="K16" s="105"/>
      <c r="L16" s="105"/>
      <c r="M16" s="191">
        <f>M17</f>
        <v>3500</v>
      </c>
      <c r="N16" s="191">
        <f>N17</f>
        <v>3500</v>
      </c>
      <c r="O16" s="191"/>
      <c r="P16" s="191"/>
      <c r="Q16" s="97"/>
    </row>
    <row r="17" spans="1:17" s="195" customFormat="1" ht="55.5" customHeight="1" x14ac:dyDescent="0.3">
      <c r="A17" s="274" t="s">
        <v>17</v>
      </c>
      <c r="B17" s="202" t="s">
        <v>1246</v>
      </c>
      <c r="C17" s="145"/>
      <c r="D17" s="88"/>
      <c r="E17" s="274"/>
      <c r="F17" s="274"/>
      <c r="G17" s="274"/>
      <c r="H17" s="274"/>
      <c r="I17" s="196"/>
      <c r="J17" s="84">
        <f>SUM(J18)</f>
        <v>3500</v>
      </c>
      <c r="K17" s="84">
        <f>SUM(K18)</f>
        <v>0</v>
      </c>
      <c r="L17" s="84">
        <f>SUM(L18)</f>
        <v>0</v>
      </c>
      <c r="M17" s="84">
        <f>SUM(M18)</f>
        <v>3500</v>
      </c>
      <c r="N17" s="84">
        <f>SUM(N18)</f>
        <v>3500</v>
      </c>
      <c r="O17" s="84">
        <f t="shared" ref="O17:P17" si="5">SUM(O18)</f>
        <v>0</v>
      </c>
      <c r="P17" s="84">
        <f t="shared" si="5"/>
        <v>0</v>
      </c>
      <c r="Q17" s="194"/>
    </row>
    <row r="18" spans="1:17" s="114" customFormat="1" ht="113.25" customHeight="1" x14ac:dyDescent="0.25">
      <c r="A18" s="115">
        <v>1</v>
      </c>
      <c r="B18" s="155" t="s">
        <v>1245</v>
      </c>
      <c r="C18" s="116" t="s">
        <v>30</v>
      </c>
      <c r="D18" s="116"/>
      <c r="E18" s="116" t="s">
        <v>125</v>
      </c>
      <c r="F18" s="116" t="s">
        <v>126</v>
      </c>
      <c r="G18" s="117" t="s">
        <v>461</v>
      </c>
      <c r="H18" s="118" t="s">
        <v>378</v>
      </c>
      <c r="I18" s="96" t="s">
        <v>1170</v>
      </c>
      <c r="J18" s="119">
        <v>3500</v>
      </c>
      <c r="K18" s="119"/>
      <c r="L18" s="119"/>
      <c r="M18" s="119">
        <v>3500</v>
      </c>
      <c r="N18" s="119">
        <v>3500</v>
      </c>
      <c r="O18" s="119"/>
      <c r="P18" s="119"/>
      <c r="Q18" s="96"/>
    </row>
    <row r="19" spans="1:17" s="114" customFormat="1" ht="61.5" customHeight="1" x14ac:dyDescent="0.25">
      <c r="A19" s="166" t="s">
        <v>16</v>
      </c>
      <c r="B19" s="199" t="s">
        <v>279</v>
      </c>
      <c r="C19" s="88"/>
      <c r="D19" s="88"/>
      <c r="E19" s="88"/>
      <c r="F19" s="116"/>
      <c r="G19" s="117"/>
      <c r="H19" s="118"/>
      <c r="I19" s="118"/>
      <c r="J19" s="120">
        <f>J20+J24</f>
        <v>109975</v>
      </c>
      <c r="K19" s="120">
        <f>K20+K24</f>
        <v>12000</v>
      </c>
      <c r="L19" s="120">
        <f>L20+L24</f>
        <v>12000</v>
      </c>
      <c r="M19" s="120">
        <f>M20+M24</f>
        <v>29400</v>
      </c>
      <c r="N19" s="120">
        <f>N20+N24</f>
        <v>27790</v>
      </c>
      <c r="O19" s="120">
        <f t="shared" ref="O19:P19" si="6">O20+O24</f>
        <v>1390</v>
      </c>
      <c r="P19" s="120">
        <f t="shared" si="6"/>
        <v>3000</v>
      </c>
      <c r="Q19" s="96"/>
    </row>
    <row r="20" spans="1:17" s="114" customFormat="1" ht="80.25" customHeight="1" x14ac:dyDescent="0.25">
      <c r="A20" s="274" t="s">
        <v>17</v>
      </c>
      <c r="B20" s="202" t="s">
        <v>411</v>
      </c>
      <c r="C20" s="88"/>
      <c r="D20" s="88"/>
      <c r="E20" s="88"/>
      <c r="F20" s="116"/>
      <c r="G20" s="117"/>
      <c r="H20" s="118"/>
      <c r="I20" s="118"/>
      <c r="J20" s="120">
        <f>SUM(J21:J23)</f>
        <v>72975</v>
      </c>
      <c r="K20" s="120">
        <f>SUM(K21:K23)</f>
        <v>12000</v>
      </c>
      <c r="L20" s="120">
        <f>SUM(L21:L23)</f>
        <v>12000</v>
      </c>
      <c r="M20" s="120">
        <f>SUM(M21:M23)</f>
        <v>29000</v>
      </c>
      <c r="N20" s="120">
        <f>SUM(N21:N23)</f>
        <v>26000</v>
      </c>
      <c r="O20" s="120"/>
      <c r="P20" s="120">
        <f t="shared" ref="P20" si="7">SUM(P21:P23)</f>
        <v>3000</v>
      </c>
      <c r="Q20" s="96"/>
    </row>
    <row r="21" spans="1:17" s="792" customFormat="1" ht="138.75" customHeight="1" x14ac:dyDescent="0.25">
      <c r="A21" s="787">
        <v>1</v>
      </c>
      <c r="B21" s="808" t="s">
        <v>275</v>
      </c>
      <c r="C21" s="787" t="s">
        <v>30</v>
      </c>
      <c r="D21" s="786">
        <v>7816274</v>
      </c>
      <c r="E21" s="787" t="s">
        <v>103</v>
      </c>
      <c r="F21" s="787" t="s">
        <v>289</v>
      </c>
      <c r="G21" s="787" t="s">
        <v>434</v>
      </c>
      <c r="H21" s="787" t="s">
        <v>41</v>
      </c>
      <c r="I21" s="784" t="s">
        <v>325</v>
      </c>
      <c r="J21" s="785">
        <v>28440</v>
      </c>
      <c r="K21" s="785">
        <v>4000</v>
      </c>
      <c r="L21" s="785">
        <v>4000</v>
      </c>
      <c r="M21" s="789">
        <v>14000</v>
      </c>
      <c r="N21" s="789">
        <f>M21-P21</f>
        <v>11000</v>
      </c>
      <c r="O21" s="789"/>
      <c r="P21" s="789">
        <v>3000</v>
      </c>
      <c r="Q21" s="799"/>
    </row>
    <row r="22" spans="1:17" s="93" customFormat="1" ht="126.75" customHeight="1" x14ac:dyDescent="0.25">
      <c r="A22" s="96">
        <v>2</v>
      </c>
      <c r="B22" s="128" t="s">
        <v>276</v>
      </c>
      <c r="C22" s="96" t="s">
        <v>30</v>
      </c>
      <c r="D22" s="88">
        <v>7816275</v>
      </c>
      <c r="E22" s="96" t="s">
        <v>103</v>
      </c>
      <c r="F22" s="96" t="s">
        <v>289</v>
      </c>
      <c r="G22" s="96" t="s">
        <v>436</v>
      </c>
      <c r="H22" s="96" t="s">
        <v>41</v>
      </c>
      <c r="I22" s="90" t="s">
        <v>326</v>
      </c>
      <c r="J22" s="91">
        <v>17500</v>
      </c>
      <c r="K22" s="91">
        <v>4000</v>
      </c>
      <c r="L22" s="91">
        <v>4000</v>
      </c>
      <c r="M22" s="92">
        <v>6000</v>
      </c>
      <c r="N22" s="92">
        <v>6000</v>
      </c>
      <c r="O22" s="92"/>
      <c r="P22" s="92"/>
      <c r="Q22" s="97"/>
    </row>
    <row r="23" spans="1:17" s="93" customFormat="1" ht="128.25" customHeight="1" x14ac:dyDescent="0.25">
      <c r="A23" s="96">
        <v>3</v>
      </c>
      <c r="B23" s="128" t="s">
        <v>277</v>
      </c>
      <c r="C23" s="96" t="s">
        <v>30</v>
      </c>
      <c r="D23" s="88">
        <v>7816273</v>
      </c>
      <c r="E23" s="96" t="s">
        <v>103</v>
      </c>
      <c r="F23" s="96" t="s">
        <v>280</v>
      </c>
      <c r="G23" s="96" t="s">
        <v>435</v>
      </c>
      <c r="H23" s="96" t="s">
        <v>41</v>
      </c>
      <c r="I23" s="90" t="s">
        <v>327</v>
      </c>
      <c r="J23" s="91">
        <v>27035</v>
      </c>
      <c r="K23" s="91">
        <v>4000</v>
      </c>
      <c r="L23" s="91">
        <v>4000</v>
      </c>
      <c r="M23" s="92">
        <v>9000</v>
      </c>
      <c r="N23" s="92">
        <v>9000</v>
      </c>
      <c r="O23" s="92"/>
      <c r="P23" s="92"/>
      <c r="Q23" s="97"/>
    </row>
    <row r="24" spans="1:17" s="93" customFormat="1" ht="54.75" customHeight="1" x14ac:dyDescent="0.25">
      <c r="A24" s="277" t="s">
        <v>34</v>
      </c>
      <c r="B24" s="202" t="s">
        <v>1194</v>
      </c>
      <c r="C24" s="126"/>
      <c r="D24" s="116"/>
      <c r="E24" s="126"/>
      <c r="F24" s="126"/>
      <c r="G24" s="126"/>
      <c r="H24" s="126"/>
      <c r="I24" s="118"/>
      <c r="J24" s="120">
        <f>[2]Nghiquyet2021!J166+J25</f>
        <v>37000</v>
      </c>
      <c r="K24" s="120"/>
      <c r="L24" s="120"/>
      <c r="M24" s="120">
        <f>SUM(M25:M28)</f>
        <v>400</v>
      </c>
      <c r="N24" s="120">
        <f>SUM(N25:N28)</f>
        <v>1790</v>
      </c>
      <c r="O24" s="120">
        <f t="shared" ref="O24" si="8">SUM(O25:O28)</f>
        <v>1390</v>
      </c>
      <c r="P24" s="120"/>
      <c r="Q24" s="97"/>
    </row>
    <row r="25" spans="1:17" s="813" customFormat="1" ht="132.75" customHeight="1" x14ac:dyDescent="0.3">
      <c r="A25" s="823">
        <v>1</v>
      </c>
      <c r="B25" s="819" t="s">
        <v>793</v>
      </c>
      <c r="C25" s="809" t="s">
        <v>30</v>
      </c>
      <c r="D25" s="810"/>
      <c r="E25" s="787" t="s">
        <v>103</v>
      </c>
      <c r="F25" s="820" t="s">
        <v>437</v>
      </c>
      <c r="G25" s="787" t="s">
        <v>839</v>
      </c>
      <c r="H25" s="787" t="s">
        <v>385</v>
      </c>
      <c r="I25" s="784"/>
      <c r="J25" s="828">
        <v>37000</v>
      </c>
      <c r="K25" s="828">
        <v>37000</v>
      </c>
      <c r="L25" s="812"/>
      <c r="M25" s="789">
        <v>100</v>
      </c>
      <c r="N25" s="789">
        <f>M25+O25</f>
        <v>520</v>
      </c>
      <c r="O25" s="789">
        <v>420</v>
      </c>
      <c r="P25" s="789"/>
      <c r="Q25" s="810"/>
    </row>
    <row r="26" spans="1:17" s="813" customFormat="1" ht="135.75" customHeight="1" x14ac:dyDescent="0.3">
      <c r="A26" s="823">
        <v>2</v>
      </c>
      <c r="B26" s="799" t="s">
        <v>388</v>
      </c>
      <c r="C26" s="809" t="s">
        <v>30</v>
      </c>
      <c r="D26" s="810"/>
      <c r="E26" s="787" t="s">
        <v>103</v>
      </c>
      <c r="F26" s="820" t="s">
        <v>437</v>
      </c>
      <c r="G26" s="787" t="s">
        <v>840</v>
      </c>
      <c r="H26" s="787" t="s">
        <v>385</v>
      </c>
      <c r="I26" s="784"/>
      <c r="J26" s="798">
        <v>14000</v>
      </c>
      <c r="K26" s="828">
        <v>14000</v>
      </c>
      <c r="L26" s="812"/>
      <c r="M26" s="789">
        <v>100</v>
      </c>
      <c r="N26" s="789">
        <f t="shared" ref="N26:N28" si="9">M26+O26</f>
        <v>450</v>
      </c>
      <c r="O26" s="789">
        <v>350</v>
      </c>
      <c r="P26" s="789"/>
      <c r="Q26" s="810"/>
    </row>
    <row r="27" spans="1:17" s="813" customFormat="1" ht="189" customHeight="1" x14ac:dyDescent="0.3">
      <c r="A27" s="823">
        <v>3</v>
      </c>
      <c r="B27" s="799" t="s">
        <v>794</v>
      </c>
      <c r="C27" s="809" t="s">
        <v>30</v>
      </c>
      <c r="D27" s="810"/>
      <c r="E27" s="787" t="s">
        <v>103</v>
      </c>
      <c r="F27" s="802" t="s">
        <v>795</v>
      </c>
      <c r="G27" s="787" t="s">
        <v>841</v>
      </c>
      <c r="H27" s="787" t="s">
        <v>385</v>
      </c>
      <c r="I27" s="784"/>
      <c r="J27" s="798">
        <v>11500</v>
      </c>
      <c r="K27" s="828">
        <v>11500</v>
      </c>
      <c r="L27" s="812"/>
      <c r="M27" s="789">
        <v>100</v>
      </c>
      <c r="N27" s="789">
        <f t="shared" si="9"/>
        <v>550</v>
      </c>
      <c r="O27" s="789">
        <v>450</v>
      </c>
      <c r="P27" s="789"/>
      <c r="Q27" s="810"/>
    </row>
    <row r="28" spans="1:17" s="813" customFormat="1" ht="221.25" customHeight="1" x14ac:dyDescent="0.3">
      <c r="A28" s="823">
        <v>4</v>
      </c>
      <c r="B28" s="799" t="s">
        <v>796</v>
      </c>
      <c r="C28" s="809" t="s">
        <v>30</v>
      </c>
      <c r="D28" s="810"/>
      <c r="E28" s="787" t="s">
        <v>103</v>
      </c>
      <c r="F28" s="802" t="s">
        <v>795</v>
      </c>
      <c r="G28" s="787" t="s">
        <v>842</v>
      </c>
      <c r="H28" s="787" t="s">
        <v>385</v>
      </c>
      <c r="I28" s="784"/>
      <c r="J28" s="798">
        <v>19500</v>
      </c>
      <c r="K28" s="828">
        <v>19500</v>
      </c>
      <c r="L28" s="812"/>
      <c r="M28" s="789">
        <v>100</v>
      </c>
      <c r="N28" s="789">
        <f t="shared" si="9"/>
        <v>270</v>
      </c>
      <c r="O28" s="789">
        <v>170</v>
      </c>
      <c r="P28" s="789"/>
      <c r="Q28" s="810"/>
    </row>
    <row r="29" spans="1:17" s="114" customFormat="1" ht="64.5" customHeight="1" x14ac:dyDescent="0.25">
      <c r="A29" s="161" t="s">
        <v>25</v>
      </c>
      <c r="B29" s="162" t="s">
        <v>155</v>
      </c>
      <c r="C29" s="163"/>
      <c r="D29" s="163"/>
      <c r="E29" s="163"/>
      <c r="F29" s="163"/>
      <c r="G29" s="164"/>
      <c r="H29" s="273"/>
      <c r="I29" s="276"/>
      <c r="J29" s="120">
        <f>J30</f>
        <v>72000</v>
      </c>
      <c r="K29" s="120"/>
      <c r="L29" s="120"/>
      <c r="M29" s="120">
        <f>M30</f>
        <v>19300</v>
      </c>
      <c r="N29" s="120">
        <f>N30</f>
        <v>21280</v>
      </c>
      <c r="O29" s="120">
        <f t="shared" ref="O29" si="10">O30</f>
        <v>1980</v>
      </c>
      <c r="P29" s="120"/>
      <c r="Q29" s="96"/>
    </row>
    <row r="30" spans="1:17" s="114" customFormat="1" ht="64.5" customHeight="1" x14ac:dyDescent="0.25">
      <c r="A30" s="274" t="s">
        <v>17</v>
      </c>
      <c r="B30" s="202" t="s">
        <v>413</v>
      </c>
      <c r="C30" s="116"/>
      <c r="D30" s="116"/>
      <c r="E30" s="116"/>
      <c r="F30" s="116"/>
      <c r="G30" s="117"/>
      <c r="H30" s="118"/>
      <c r="I30" s="118"/>
      <c r="J30" s="120">
        <f>SUM(J31:J34)</f>
        <v>72000</v>
      </c>
      <c r="K30" s="120"/>
      <c r="L30" s="120"/>
      <c r="M30" s="120">
        <f>SUM(M31:M36)</f>
        <v>19300</v>
      </c>
      <c r="N30" s="120">
        <f>SUM(N31:N36)</f>
        <v>21280</v>
      </c>
      <c r="O30" s="120">
        <f t="shared" ref="O30" si="11">SUM(O31:O36)</f>
        <v>1980</v>
      </c>
      <c r="P30" s="120"/>
      <c r="Q30" s="96"/>
    </row>
    <row r="31" spans="1:17" s="114" customFormat="1" ht="165.75" customHeight="1" x14ac:dyDescent="0.3">
      <c r="A31" s="156">
        <v>1</v>
      </c>
      <c r="B31" s="112" t="s">
        <v>398</v>
      </c>
      <c r="C31" s="156" t="s">
        <v>30</v>
      </c>
      <c r="D31" s="157"/>
      <c r="E31" s="158" t="s">
        <v>102</v>
      </c>
      <c r="F31" s="158" t="s">
        <v>164</v>
      </c>
      <c r="G31" s="96" t="s">
        <v>843</v>
      </c>
      <c r="H31" s="96" t="s">
        <v>385</v>
      </c>
      <c r="I31" s="90" t="s">
        <v>1171</v>
      </c>
      <c r="J31" s="247">
        <v>21000</v>
      </c>
      <c r="K31" s="165"/>
      <c r="L31" s="159"/>
      <c r="M31" s="92">
        <v>4500</v>
      </c>
      <c r="N31" s="92">
        <v>4500</v>
      </c>
      <c r="O31" s="92"/>
      <c r="P31" s="92"/>
      <c r="Q31" s="96"/>
    </row>
    <row r="32" spans="1:17" s="114" customFormat="1" ht="122.25" customHeight="1" x14ac:dyDescent="0.3">
      <c r="A32" s="156">
        <v>2</v>
      </c>
      <c r="B32" s="245" t="s">
        <v>781</v>
      </c>
      <c r="C32" s="156" t="s">
        <v>30</v>
      </c>
      <c r="D32" s="157"/>
      <c r="E32" s="158" t="s">
        <v>102</v>
      </c>
      <c r="F32" s="158" t="s">
        <v>400</v>
      </c>
      <c r="G32" s="96" t="s">
        <v>844</v>
      </c>
      <c r="H32" s="96" t="s">
        <v>385</v>
      </c>
      <c r="I32" s="90" t="s">
        <v>1172</v>
      </c>
      <c r="J32" s="247">
        <v>11000</v>
      </c>
      <c r="K32" s="159"/>
      <c r="L32" s="159"/>
      <c r="M32" s="92">
        <v>4300</v>
      </c>
      <c r="N32" s="92">
        <f>M32+O32</f>
        <v>4300</v>
      </c>
      <c r="O32" s="92"/>
      <c r="P32" s="92"/>
      <c r="Q32" s="96"/>
    </row>
    <row r="33" spans="1:17" s="822" customFormat="1" ht="117.75" customHeight="1" x14ac:dyDescent="0.3">
      <c r="A33" s="809">
        <v>3</v>
      </c>
      <c r="B33" s="819" t="s">
        <v>399</v>
      </c>
      <c r="C33" s="809" t="s">
        <v>30</v>
      </c>
      <c r="D33" s="810"/>
      <c r="E33" s="820" t="s">
        <v>102</v>
      </c>
      <c r="F33" s="820" t="s">
        <v>400</v>
      </c>
      <c r="G33" s="787" t="s">
        <v>845</v>
      </c>
      <c r="H33" s="787" t="s">
        <v>385</v>
      </c>
      <c r="I33" s="784" t="s">
        <v>1173</v>
      </c>
      <c r="J33" s="821">
        <v>18000</v>
      </c>
      <c r="K33" s="812"/>
      <c r="L33" s="812"/>
      <c r="M33" s="789">
        <v>4000</v>
      </c>
      <c r="N33" s="789">
        <f>M33+O33</f>
        <v>5980</v>
      </c>
      <c r="O33" s="789">
        <v>1980</v>
      </c>
      <c r="P33" s="789"/>
      <c r="Q33" s="787"/>
    </row>
    <row r="34" spans="1:17" s="114" customFormat="1" ht="147.75" customHeight="1" x14ac:dyDescent="0.3">
      <c r="A34" s="156">
        <v>4</v>
      </c>
      <c r="B34" s="248" t="s">
        <v>797</v>
      </c>
      <c r="C34" s="156" t="s">
        <v>30</v>
      </c>
      <c r="D34" s="157"/>
      <c r="E34" s="158" t="s">
        <v>102</v>
      </c>
      <c r="F34" s="121" t="s">
        <v>798</v>
      </c>
      <c r="G34" s="96" t="s">
        <v>846</v>
      </c>
      <c r="H34" s="96" t="s">
        <v>385</v>
      </c>
      <c r="I34" s="90" t="s">
        <v>1174</v>
      </c>
      <c r="J34" s="246">
        <v>22000</v>
      </c>
      <c r="K34" s="159"/>
      <c r="L34" s="159"/>
      <c r="M34" s="92">
        <v>1500</v>
      </c>
      <c r="N34" s="92">
        <v>1500</v>
      </c>
      <c r="O34" s="92"/>
      <c r="P34" s="92"/>
      <c r="Q34" s="96"/>
    </row>
    <row r="35" spans="1:17" s="114" customFormat="1" ht="161.25" customHeight="1" x14ac:dyDescent="0.3">
      <c r="A35" s="156">
        <v>5</v>
      </c>
      <c r="B35" s="248" t="s">
        <v>799</v>
      </c>
      <c r="C35" s="156" t="s">
        <v>30</v>
      </c>
      <c r="D35" s="157"/>
      <c r="E35" s="158" t="s">
        <v>102</v>
      </c>
      <c r="F35" s="121" t="s">
        <v>798</v>
      </c>
      <c r="G35" s="96" t="s">
        <v>847</v>
      </c>
      <c r="H35" s="96" t="s">
        <v>385</v>
      </c>
      <c r="I35" s="90" t="s">
        <v>1175</v>
      </c>
      <c r="J35" s="246">
        <v>37000</v>
      </c>
      <c r="K35" s="159"/>
      <c r="L35" s="159"/>
      <c r="M35" s="92">
        <v>2500</v>
      </c>
      <c r="N35" s="92">
        <v>2500</v>
      </c>
      <c r="O35" s="92"/>
      <c r="P35" s="92"/>
      <c r="Q35" s="96"/>
    </row>
    <row r="36" spans="1:17" s="114" customFormat="1" ht="117" customHeight="1" x14ac:dyDescent="0.3">
      <c r="A36" s="156">
        <v>6</v>
      </c>
      <c r="B36" s="248" t="s">
        <v>800</v>
      </c>
      <c r="C36" s="156" t="s">
        <v>30</v>
      </c>
      <c r="D36" s="157"/>
      <c r="E36" s="158" t="s">
        <v>102</v>
      </c>
      <c r="F36" s="121" t="s">
        <v>798</v>
      </c>
      <c r="G36" s="96" t="s">
        <v>848</v>
      </c>
      <c r="H36" s="96" t="s">
        <v>385</v>
      </c>
      <c r="I36" s="90" t="s">
        <v>1176</v>
      </c>
      <c r="J36" s="246">
        <v>40000</v>
      </c>
      <c r="K36" s="159"/>
      <c r="L36" s="159"/>
      <c r="M36" s="92">
        <v>2500</v>
      </c>
      <c r="N36" s="92">
        <v>2500</v>
      </c>
      <c r="O36" s="92"/>
      <c r="P36" s="92"/>
      <c r="Q36" s="96"/>
    </row>
    <row r="37" spans="1:17" s="114" customFormat="1" ht="57" customHeight="1" x14ac:dyDescent="0.25">
      <c r="A37" s="166" t="s">
        <v>29</v>
      </c>
      <c r="B37" s="162" t="s">
        <v>165</v>
      </c>
      <c r="C37" s="88"/>
      <c r="D37" s="88"/>
      <c r="E37" s="88"/>
      <c r="F37" s="88"/>
      <c r="G37" s="89"/>
      <c r="H37" s="90"/>
      <c r="I37" s="90"/>
      <c r="J37" s="105">
        <f>J38+J43</f>
        <v>167569</v>
      </c>
      <c r="K37" s="105">
        <f>K38+K43</f>
        <v>24387</v>
      </c>
      <c r="L37" s="105">
        <f>L38+L43</f>
        <v>24387</v>
      </c>
      <c r="M37" s="105">
        <f>M38+M43</f>
        <v>55631</v>
      </c>
      <c r="N37" s="105">
        <f>N38+N43</f>
        <v>55631</v>
      </c>
      <c r="O37" s="105"/>
      <c r="P37" s="105"/>
      <c r="Q37" s="96"/>
    </row>
    <row r="38" spans="1:17" s="114" customFormat="1" ht="83.25" customHeight="1" x14ac:dyDescent="0.25">
      <c r="A38" s="274" t="s">
        <v>17</v>
      </c>
      <c r="B38" s="202" t="s">
        <v>411</v>
      </c>
      <c r="C38" s="88"/>
      <c r="D38" s="88"/>
      <c r="E38" s="88"/>
      <c r="F38" s="88"/>
      <c r="G38" s="89"/>
      <c r="H38" s="90"/>
      <c r="I38" s="90"/>
      <c r="J38" s="105">
        <f>SUM(J39:J42)</f>
        <v>120869</v>
      </c>
      <c r="K38" s="105">
        <f>SUM(K39:K42)</f>
        <v>24387</v>
      </c>
      <c r="L38" s="105">
        <f>SUM(L39:L42)</f>
        <v>24387</v>
      </c>
      <c r="M38" s="105">
        <f>SUM(M39:M42)</f>
        <v>30567</v>
      </c>
      <c r="N38" s="105">
        <f>SUM(N39:N42)</f>
        <v>30567</v>
      </c>
      <c r="O38" s="105"/>
      <c r="P38" s="105"/>
      <c r="Q38" s="96"/>
    </row>
    <row r="39" spans="1:17" s="93" customFormat="1" ht="126" customHeight="1" x14ac:dyDescent="0.25">
      <c r="A39" s="96">
        <v>1</v>
      </c>
      <c r="B39" s="128" t="s">
        <v>166</v>
      </c>
      <c r="C39" s="88" t="s">
        <v>13</v>
      </c>
      <c r="D39" s="285" t="s">
        <v>1247</v>
      </c>
      <c r="E39" s="90" t="s">
        <v>801</v>
      </c>
      <c r="F39" s="90" t="s">
        <v>167</v>
      </c>
      <c r="G39" s="96" t="s">
        <v>431</v>
      </c>
      <c r="H39" s="90" t="s">
        <v>20</v>
      </c>
      <c r="I39" s="88" t="s">
        <v>349</v>
      </c>
      <c r="J39" s="91">
        <v>48792</v>
      </c>
      <c r="K39" s="91">
        <f>L39</f>
        <v>9124</v>
      </c>
      <c r="L39" s="91">
        <v>9124</v>
      </c>
      <c r="M39" s="92">
        <v>12567</v>
      </c>
      <c r="N39" s="92">
        <v>12567</v>
      </c>
      <c r="O39" s="92"/>
      <c r="P39" s="92"/>
      <c r="Q39" s="97"/>
    </row>
    <row r="40" spans="1:17" s="93" customFormat="1" ht="117.75" customHeight="1" x14ac:dyDescent="0.25">
      <c r="A40" s="96">
        <v>2</v>
      </c>
      <c r="B40" s="128" t="s">
        <v>168</v>
      </c>
      <c r="C40" s="96" t="s">
        <v>30</v>
      </c>
      <c r="D40" s="88">
        <v>7812194</v>
      </c>
      <c r="E40" s="96" t="s">
        <v>169</v>
      </c>
      <c r="F40" s="96" t="s">
        <v>170</v>
      </c>
      <c r="G40" s="96" t="s">
        <v>440</v>
      </c>
      <c r="H40" s="96" t="s">
        <v>41</v>
      </c>
      <c r="I40" s="88" t="s">
        <v>350</v>
      </c>
      <c r="J40" s="91">
        <v>25124</v>
      </c>
      <c r="K40" s="91">
        <f>L40</f>
        <v>5363</v>
      </c>
      <c r="L40" s="92">
        <f>4000+1363</f>
        <v>5363</v>
      </c>
      <c r="M40" s="92">
        <v>8000</v>
      </c>
      <c r="N40" s="92">
        <v>8000</v>
      </c>
      <c r="O40" s="92"/>
      <c r="P40" s="92"/>
      <c r="Q40" s="97"/>
    </row>
    <row r="41" spans="1:17" s="93" customFormat="1" ht="131.25" customHeight="1" x14ac:dyDescent="0.25">
      <c r="A41" s="96">
        <v>3</v>
      </c>
      <c r="B41" s="128" t="s">
        <v>171</v>
      </c>
      <c r="C41" s="96" t="s">
        <v>30</v>
      </c>
      <c r="D41" s="167">
        <v>7812193</v>
      </c>
      <c r="E41" s="96" t="s">
        <v>169</v>
      </c>
      <c r="F41" s="96" t="s">
        <v>172</v>
      </c>
      <c r="G41" s="96" t="s">
        <v>432</v>
      </c>
      <c r="H41" s="96" t="s">
        <v>41</v>
      </c>
      <c r="I41" s="88" t="s">
        <v>351</v>
      </c>
      <c r="J41" s="91">
        <v>27353</v>
      </c>
      <c r="K41" s="91">
        <f>L41</f>
        <v>5000</v>
      </c>
      <c r="L41" s="91">
        <v>5000</v>
      </c>
      <c r="M41" s="92">
        <v>4000</v>
      </c>
      <c r="N41" s="92">
        <v>4000</v>
      </c>
      <c r="O41" s="92"/>
      <c r="P41" s="92"/>
      <c r="Q41" s="97"/>
    </row>
    <row r="42" spans="1:17" s="93" customFormat="1" ht="111.75" customHeight="1" x14ac:dyDescent="0.25">
      <c r="A42" s="96">
        <v>4</v>
      </c>
      <c r="B42" s="95" t="s">
        <v>173</v>
      </c>
      <c r="C42" s="96" t="s">
        <v>30</v>
      </c>
      <c r="D42" s="167">
        <v>7811052</v>
      </c>
      <c r="E42" s="96" t="s">
        <v>169</v>
      </c>
      <c r="F42" s="96" t="s">
        <v>174</v>
      </c>
      <c r="G42" s="96" t="s">
        <v>433</v>
      </c>
      <c r="H42" s="96" t="s">
        <v>41</v>
      </c>
      <c r="I42" s="121" t="s">
        <v>338</v>
      </c>
      <c r="J42" s="91">
        <v>19600</v>
      </c>
      <c r="K42" s="91">
        <f>L42</f>
        <v>4900</v>
      </c>
      <c r="L42" s="91">
        <v>4900</v>
      </c>
      <c r="M42" s="92">
        <v>6000</v>
      </c>
      <c r="N42" s="92">
        <v>6000</v>
      </c>
      <c r="O42" s="92"/>
      <c r="P42" s="92"/>
      <c r="Q42" s="97"/>
    </row>
    <row r="43" spans="1:17" s="93" customFormat="1" ht="57" customHeight="1" x14ac:dyDescent="0.25">
      <c r="A43" s="274" t="s">
        <v>34</v>
      </c>
      <c r="B43" s="202" t="s">
        <v>413</v>
      </c>
      <c r="C43" s="96"/>
      <c r="D43" s="167"/>
      <c r="E43" s="96"/>
      <c r="F43" s="96"/>
      <c r="H43" s="96"/>
      <c r="I43" s="121"/>
      <c r="J43" s="105">
        <f>SUM(J44:J45)</f>
        <v>46700</v>
      </c>
      <c r="K43" s="105"/>
      <c r="L43" s="105"/>
      <c r="M43" s="105">
        <f>SUM(M44:M47)</f>
        <v>25064</v>
      </c>
      <c r="N43" s="105">
        <f>SUM(N44:N47)</f>
        <v>25064</v>
      </c>
      <c r="O43" s="105"/>
      <c r="P43" s="105"/>
      <c r="Q43" s="97"/>
    </row>
    <row r="44" spans="1:17" s="93" customFormat="1" ht="95.25" customHeight="1" x14ac:dyDescent="0.25">
      <c r="A44" s="88">
        <v>1</v>
      </c>
      <c r="B44" s="245" t="s">
        <v>802</v>
      </c>
      <c r="C44" s="96" t="s">
        <v>30</v>
      </c>
      <c r="D44" s="96"/>
      <c r="E44" s="96" t="s">
        <v>169</v>
      </c>
      <c r="F44" s="96" t="s">
        <v>441</v>
      </c>
      <c r="G44" s="96" t="s">
        <v>823</v>
      </c>
      <c r="H44" s="96" t="s">
        <v>385</v>
      </c>
      <c r="I44" s="121" t="s">
        <v>1177</v>
      </c>
      <c r="J44" s="247">
        <v>24900</v>
      </c>
      <c r="K44" s="92"/>
      <c r="L44" s="92"/>
      <c r="M44" s="92">
        <v>4982</v>
      </c>
      <c r="N44" s="92">
        <v>4982</v>
      </c>
      <c r="O44" s="92"/>
      <c r="P44" s="92"/>
      <c r="Q44" s="97"/>
    </row>
    <row r="45" spans="1:17" s="93" customFormat="1" ht="142.5" customHeight="1" x14ac:dyDescent="0.25">
      <c r="A45" s="88">
        <v>2</v>
      </c>
      <c r="B45" s="128" t="s">
        <v>803</v>
      </c>
      <c r="C45" s="96" t="s">
        <v>30</v>
      </c>
      <c r="D45" s="96"/>
      <c r="E45" s="96" t="s">
        <v>169</v>
      </c>
      <c r="F45" s="96" t="s">
        <v>441</v>
      </c>
      <c r="G45" s="96" t="s">
        <v>824</v>
      </c>
      <c r="H45" s="96" t="s">
        <v>385</v>
      </c>
      <c r="I45" s="121" t="s">
        <v>1178</v>
      </c>
      <c r="J45" s="246">
        <v>21800</v>
      </c>
      <c r="K45" s="92"/>
      <c r="L45" s="92"/>
      <c r="M45" s="92">
        <v>5500</v>
      </c>
      <c r="N45" s="92">
        <v>5500</v>
      </c>
      <c r="O45" s="92"/>
      <c r="P45" s="92"/>
      <c r="Q45" s="97"/>
    </row>
    <row r="46" spans="1:17" s="93" customFormat="1" ht="116.25" customHeight="1" x14ac:dyDescent="0.25">
      <c r="A46" s="88">
        <v>3</v>
      </c>
      <c r="B46" s="128" t="s">
        <v>804</v>
      </c>
      <c r="C46" s="96" t="s">
        <v>30</v>
      </c>
      <c r="D46" s="96"/>
      <c r="E46" s="96" t="s">
        <v>169</v>
      </c>
      <c r="F46" s="96" t="s">
        <v>441</v>
      </c>
      <c r="G46" s="96" t="s">
        <v>822</v>
      </c>
      <c r="H46" s="96" t="s">
        <v>385</v>
      </c>
      <c r="I46" s="121" t="s">
        <v>1179</v>
      </c>
      <c r="J46" s="246">
        <v>21500</v>
      </c>
      <c r="K46" s="92"/>
      <c r="L46" s="92"/>
      <c r="M46" s="92">
        <v>6590</v>
      </c>
      <c r="N46" s="92">
        <v>6590</v>
      </c>
      <c r="O46" s="92"/>
      <c r="P46" s="92"/>
      <c r="Q46" s="97"/>
    </row>
    <row r="47" spans="1:17" s="93" customFormat="1" ht="87" customHeight="1" x14ac:dyDescent="0.25">
      <c r="A47" s="88">
        <v>4</v>
      </c>
      <c r="B47" s="128" t="s">
        <v>805</v>
      </c>
      <c r="C47" s="96" t="s">
        <v>30</v>
      </c>
      <c r="D47" s="96"/>
      <c r="E47" s="96" t="s">
        <v>169</v>
      </c>
      <c r="F47" s="96" t="s">
        <v>806</v>
      </c>
      <c r="G47" s="158" t="s">
        <v>821</v>
      </c>
      <c r="H47" s="96" t="s">
        <v>385</v>
      </c>
      <c r="I47" s="121" t="s">
        <v>1180</v>
      </c>
      <c r="J47" s="246">
        <v>26200</v>
      </c>
      <c r="K47" s="92"/>
      <c r="L47" s="92"/>
      <c r="M47" s="92">
        <v>7992</v>
      </c>
      <c r="N47" s="92">
        <v>7992</v>
      </c>
      <c r="O47" s="92"/>
      <c r="P47" s="92"/>
      <c r="Q47" s="97"/>
    </row>
    <row r="48" spans="1:17" s="93" customFormat="1" ht="60" customHeight="1" x14ac:dyDescent="0.25">
      <c r="A48" s="102" t="s">
        <v>32</v>
      </c>
      <c r="B48" s="162" t="s">
        <v>187</v>
      </c>
      <c r="C48" s="103"/>
      <c r="D48" s="103"/>
      <c r="E48" s="103"/>
      <c r="F48" s="103"/>
      <c r="G48" s="104"/>
      <c r="H48" s="96"/>
      <c r="I48" s="277"/>
      <c r="J48" s="191">
        <f>J49+J55</f>
        <v>214241</v>
      </c>
      <c r="K48" s="191">
        <f>K49+K55</f>
        <v>29800</v>
      </c>
      <c r="L48" s="191">
        <f>L49+L55</f>
        <v>29800</v>
      </c>
      <c r="M48" s="191">
        <f>M49+M55</f>
        <v>47188</v>
      </c>
      <c r="N48" s="191">
        <f>N49+N55</f>
        <v>46734</v>
      </c>
      <c r="O48" s="191">
        <f t="shared" ref="O48:P48" si="12">O49+O55</f>
        <v>182</v>
      </c>
      <c r="P48" s="191">
        <f t="shared" si="12"/>
        <v>636</v>
      </c>
      <c r="Q48" s="97"/>
    </row>
    <row r="49" spans="1:17" s="93" customFormat="1" ht="80.25" customHeight="1" x14ac:dyDescent="0.25">
      <c r="A49" s="102" t="s">
        <v>17</v>
      </c>
      <c r="B49" s="202" t="s">
        <v>411</v>
      </c>
      <c r="C49" s="103"/>
      <c r="D49" s="103"/>
      <c r="E49" s="103"/>
      <c r="F49" s="103"/>
      <c r="G49" s="104"/>
      <c r="H49" s="96"/>
      <c r="I49" s="277"/>
      <c r="J49" s="191">
        <f>SUM(J50:J54)</f>
        <v>148243</v>
      </c>
      <c r="K49" s="191">
        <f>SUM(K50:K54)</f>
        <v>29800</v>
      </c>
      <c r="L49" s="191">
        <f>SUM(L50:L54)</f>
        <v>29800</v>
      </c>
      <c r="M49" s="191">
        <f>SUM(M50:M54)</f>
        <v>35100</v>
      </c>
      <c r="N49" s="191">
        <f>SUM(N50:N54)</f>
        <v>35100</v>
      </c>
      <c r="O49" s="191"/>
      <c r="P49" s="191"/>
      <c r="Q49" s="97"/>
    </row>
    <row r="50" spans="1:17" s="93" customFormat="1" ht="122.25" customHeight="1" x14ac:dyDescent="0.25">
      <c r="A50" s="90">
        <v>1</v>
      </c>
      <c r="B50" s="101" t="s">
        <v>188</v>
      </c>
      <c r="C50" s="90" t="s">
        <v>13</v>
      </c>
      <c r="D50" s="167">
        <v>7740567</v>
      </c>
      <c r="E50" s="96" t="s">
        <v>95</v>
      </c>
      <c r="F50" s="90" t="s">
        <v>376</v>
      </c>
      <c r="G50" s="96" t="s">
        <v>836</v>
      </c>
      <c r="H50" s="96" t="s">
        <v>229</v>
      </c>
      <c r="I50" s="88" t="s">
        <v>352</v>
      </c>
      <c r="J50" s="99">
        <v>55513</v>
      </c>
      <c r="K50" s="99">
        <f>L50</f>
        <v>8800</v>
      </c>
      <c r="L50" s="99">
        <v>8800</v>
      </c>
      <c r="M50" s="99">
        <v>11000</v>
      </c>
      <c r="N50" s="99">
        <v>11000</v>
      </c>
      <c r="O50" s="99"/>
      <c r="P50" s="99"/>
      <c r="Q50" s="97"/>
    </row>
    <row r="51" spans="1:17" s="93" customFormat="1" ht="114" customHeight="1" x14ac:dyDescent="0.25">
      <c r="A51" s="96">
        <v>2</v>
      </c>
      <c r="B51" s="128" t="s">
        <v>195</v>
      </c>
      <c r="C51" s="96" t="s">
        <v>30</v>
      </c>
      <c r="D51" s="167">
        <v>7796184</v>
      </c>
      <c r="E51" s="96" t="s">
        <v>95</v>
      </c>
      <c r="F51" s="96" t="s">
        <v>196</v>
      </c>
      <c r="G51" s="96" t="s">
        <v>442</v>
      </c>
      <c r="H51" s="96" t="s">
        <v>41</v>
      </c>
      <c r="I51" s="121" t="s">
        <v>364</v>
      </c>
      <c r="J51" s="91">
        <v>17998</v>
      </c>
      <c r="K51" s="91">
        <v>5000</v>
      </c>
      <c r="L51" s="91">
        <v>5000</v>
      </c>
      <c r="M51" s="92">
        <v>6000</v>
      </c>
      <c r="N51" s="92">
        <v>6000</v>
      </c>
      <c r="O51" s="92"/>
      <c r="P51" s="92"/>
      <c r="Q51" s="97"/>
    </row>
    <row r="52" spans="1:17" s="93" customFormat="1" ht="120" customHeight="1" x14ac:dyDescent="0.25">
      <c r="A52" s="96">
        <v>3</v>
      </c>
      <c r="B52" s="110" t="s">
        <v>200</v>
      </c>
      <c r="C52" s="96" t="s">
        <v>30</v>
      </c>
      <c r="D52" s="167">
        <v>7797057</v>
      </c>
      <c r="E52" s="96" t="s">
        <v>95</v>
      </c>
      <c r="F52" s="100" t="s">
        <v>201</v>
      </c>
      <c r="G52" s="96" t="s">
        <v>837</v>
      </c>
      <c r="H52" s="96" t="s">
        <v>41</v>
      </c>
      <c r="I52" s="121" t="s">
        <v>331</v>
      </c>
      <c r="J52" s="91">
        <v>16994</v>
      </c>
      <c r="K52" s="91">
        <v>5000</v>
      </c>
      <c r="L52" s="91">
        <v>5000</v>
      </c>
      <c r="M52" s="92">
        <v>5400</v>
      </c>
      <c r="N52" s="92">
        <v>5400</v>
      </c>
      <c r="O52" s="92"/>
      <c r="P52" s="92"/>
      <c r="Q52" s="97"/>
    </row>
    <row r="53" spans="1:17" s="93" customFormat="1" ht="132.75" customHeight="1" x14ac:dyDescent="0.25">
      <c r="A53" s="96">
        <v>4</v>
      </c>
      <c r="B53" s="111" t="s">
        <v>204</v>
      </c>
      <c r="C53" s="96" t="s">
        <v>30</v>
      </c>
      <c r="D53" s="167">
        <v>7797061</v>
      </c>
      <c r="E53" s="96" t="s">
        <v>95</v>
      </c>
      <c r="F53" s="100" t="s">
        <v>201</v>
      </c>
      <c r="G53" s="96" t="s">
        <v>838</v>
      </c>
      <c r="H53" s="96" t="s">
        <v>41</v>
      </c>
      <c r="I53" s="121" t="s">
        <v>333</v>
      </c>
      <c r="J53" s="91">
        <v>27799</v>
      </c>
      <c r="K53" s="91">
        <v>5000</v>
      </c>
      <c r="L53" s="91">
        <v>5000</v>
      </c>
      <c r="M53" s="92">
        <v>4700</v>
      </c>
      <c r="N53" s="92">
        <v>4700</v>
      </c>
      <c r="O53" s="92"/>
      <c r="P53" s="92"/>
      <c r="Q53" s="97"/>
    </row>
    <row r="54" spans="1:17" s="93" customFormat="1" ht="125.25" customHeight="1" x14ac:dyDescent="0.25">
      <c r="A54" s="96">
        <v>5</v>
      </c>
      <c r="B54" s="110" t="s">
        <v>206</v>
      </c>
      <c r="C54" s="96" t="s">
        <v>30</v>
      </c>
      <c r="D54" s="167">
        <v>7796467</v>
      </c>
      <c r="E54" s="96" t="s">
        <v>95</v>
      </c>
      <c r="F54" s="88" t="s">
        <v>205</v>
      </c>
      <c r="G54" s="96" t="s">
        <v>443</v>
      </c>
      <c r="H54" s="96" t="s">
        <v>41</v>
      </c>
      <c r="I54" s="121" t="s">
        <v>334</v>
      </c>
      <c r="J54" s="91">
        <v>29939</v>
      </c>
      <c r="K54" s="91">
        <v>6000</v>
      </c>
      <c r="L54" s="91">
        <v>6000</v>
      </c>
      <c r="M54" s="92">
        <v>8000</v>
      </c>
      <c r="N54" s="92">
        <v>8000</v>
      </c>
      <c r="O54" s="92"/>
      <c r="P54" s="92"/>
      <c r="Q54" s="97"/>
    </row>
    <row r="55" spans="1:17" s="93" customFormat="1" ht="64.5" customHeight="1" x14ac:dyDescent="0.25">
      <c r="A55" s="102" t="s">
        <v>34</v>
      </c>
      <c r="B55" s="202" t="s">
        <v>413</v>
      </c>
      <c r="C55" s="103"/>
      <c r="D55" s="103"/>
      <c r="E55" s="103"/>
      <c r="F55" s="103"/>
      <c r="G55" s="104"/>
      <c r="H55" s="141"/>
      <c r="I55" s="277"/>
      <c r="J55" s="191">
        <f t="shared" ref="J55" si="13">SUM(J56:J58)</f>
        <v>65998</v>
      </c>
      <c r="K55" s="191"/>
      <c r="L55" s="191"/>
      <c r="M55" s="191">
        <f>SUM(M56:M59)</f>
        <v>12088</v>
      </c>
      <c r="N55" s="191">
        <f>SUM(N56:N59)</f>
        <v>11634</v>
      </c>
      <c r="O55" s="191">
        <f t="shared" ref="O55:P55" si="14">SUM(O56:O59)</f>
        <v>182</v>
      </c>
      <c r="P55" s="191">
        <f t="shared" si="14"/>
        <v>636</v>
      </c>
      <c r="Q55" s="97"/>
    </row>
    <row r="56" spans="1:17" s="827" customFormat="1" ht="98.25" customHeight="1" x14ac:dyDescent="0.35">
      <c r="A56" s="823">
        <v>1</v>
      </c>
      <c r="B56" s="819" t="s">
        <v>807</v>
      </c>
      <c r="C56" s="824" t="s">
        <v>30</v>
      </c>
      <c r="D56" s="816"/>
      <c r="E56" s="787" t="s">
        <v>95</v>
      </c>
      <c r="F56" s="820" t="s">
        <v>808</v>
      </c>
      <c r="G56" s="802" t="s">
        <v>828</v>
      </c>
      <c r="H56" s="787" t="s">
        <v>385</v>
      </c>
      <c r="I56" s="802" t="s">
        <v>1181</v>
      </c>
      <c r="J56" s="821">
        <v>28000</v>
      </c>
      <c r="K56" s="817"/>
      <c r="L56" s="817"/>
      <c r="M56" s="825">
        <v>1500</v>
      </c>
      <c r="N56" s="825">
        <f>M56-P56</f>
        <v>864</v>
      </c>
      <c r="O56" s="825"/>
      <c r="P56" s="825">
        <v>636</v>
      </c>
      <c r="Q56" s="826"/>
    </row>
    <row r="57" spans="1:17" s="827" customFormat="1" ht="102.75" customHeight="1" x14ac:dyDescent="0.35">
      <c r="A57" s="823">
        <v>2</v>
      </c>
      <c r="B57" s="819" t="s">
        <v>809</v>
      </c>
      <c r="C57" s="824" t="s">
        <v>30</v>
      </c>
      <c r="D57" s="816"/>
      <c r="E57" s="787" t="s">
        <v>95</v>
      </c>
      <c r="F57" s="820" t="s">
        <v>810</v>
      </c>
      <c r="G57" s="811" t="s">
        <v>827</v>
      </c>
      <c r="H57" s="787" t="s">
        <v>385</v>
      </c>
      <c r="I57" s="802" t="s">
        <v>1182</v>
      </c>
      <c r="J57" s="821">
        <v>37000</v>
      </c>
      <c r="K57" s="817"/>
      <c r="L57" s="817"/>
      <c r="M57" s="825">
        <v>5500</v>
      </c>
      <c r="N57" s="825">
        <f>M57+O57</f>
        <v>5682</v>
      </c>
      <c r="O57" s="825">
        <v>182</v>
      </c>
      <c r="P57" s="825"/>
      <c r="Q57" s="816"/>
    </row>
    <row r="58" spans="1:17" ht="121.5" customHeight="1" x14ac:dyDescent="0.35">
      <c r="A58" s="244">
        <v>3</v>
      </c>
      <c r="B58" s="245" t="s">
        <v>386</v>
      </c>
      <c r="C58" s="168" t="s">
        <v>30</v>
      </c>
      <c r="D58" s="169"/>
      <c r="E58" s="96" t="s">
        <v>95</v>
      </c>
      <c r="F58" s="158" t="s">
        <v>389</v>
      </c>
      <c r="G58" s="218" t="s">
        <v>825</v>
      </c>
      <c r="H58" s="96" t="s">
        <v>385</v>
      </c>
      <c r="I58" s="121" t="s">
        <v>1183</v>
      </c>
      <c r="J58" s="247">
        <v>998</v>
      </c>
      <c r="K58" s="170"/>
      <c r="L58" s="170"/>
      <c r="M58" s="113">
        <v>988</v>
      </c>
      <c r="N58" s="113">
        <v>988</v>
      </c>
      <c r="O58" s="113"/>
      <c r="P58" s="113"/>
      <c r="Q58" s="169"/>
    </row>
    <row r="59" spans="1:17" ht="130.5" customHeight="1" x14ac:dyDescent="0.35">
      <c r="A59" s="244">
        <v>4</v>
      </c>
      <c r="B59" s="245" t="s">
        <v>387</v>
      </c>
      <c r="C59" s="168" t="s">
        <v>30</v>
      </c>
      <c r="D59" s="169"/>
      <c r="E59" s="96" t="s">
        <v>95</v>
      </c>
      <c r="F59" s="158" t="s">
        <v>389</v>
      </c>
      <c r="G59" s="218" t="s">
        <v>826</v>
      </c>
      <c r="H59" s="96" t="s">
        <v>385</v>
      </c>
      <c r="I59" s="121" t="s">
        <v>1184</v>
      </c>
      <c r="J59" s="247">
        <v>8000</v>
      </c>
      <c r="K59" s="170"/>
      <c r="L59" s="170"/>
      <c r="M59" s="92">
        <v>4100</v>
      </c>
      <c r="N59" s="92">
        <v>4100</v>
      </c>
      <c r="O59" s="92"/>
      <c r="P59" s="92"/>
      <c r="Q59" s="169"/>
    </row>
    <row r="60" spans="1:17" s="160" customFormat="1" ht="76.5" customHeight="1" x14ac:dyDescent="0.3">
      <c r="A60" s="272" t="s">
        <v>38</v>
      </c>
      <c r="B60" s="204" t="s">
        <v>207</v>
      </c>
      <c r="C60" s="156"/>
      <c r="D60" s="157"/>
      <c r="E60" s="96"/>
      <c r="F60" s="158"/>
      <c r="G60" s="249"/>
      <c r="H60" s="96"/>
      <c r="I60" s="157"/>
      <c r="J60" s="173">
        <f>J61+J67</f>
        <v>157184</v>
      </c>
      <c r="K60" s="173">
        <f>K61+K67</f>
        <v>20000</v>
      </c>
      <c r="L60" s="173">
        <f>L61+L67</f>
        <v>20000</v>
      </c>
      <c r="M60" s="173">
        <f>M61+M67</f>
        <v>55500</v>
      </c>
      <c r="N60" s="173">
        <f>N61+N67</f>
        <v>55500</v>
      </c>
      <c r="O60" s="173">
        <f t="shared" ref="O60:P60" si="15">O61+O67</f>
        <v>6682</v>
      </c>
      <c r="P60" s="173">
        <f t="shared" si="15"/>
        <v>6682</v>
      </c>
      <c r="Q60" s="157"/>
    </row>
    <row r="61" spans="1:17" s="160" customFormat="1" ht="81.75" customHeight="1" x14ac:dyDescent="0.3">
      <c r="A61" s="272" t="s">
        <v>17</v>
      </c>
      <c r="B61" s="202" t="s">
        <v>411</v>
      </c>
      <c r="C61" s="156"/>
      <c r="D61" s="157"/>
      <c r="E61" s="96"/>
      <c r="F61" s="158"/>
      <c r="G61" s="249"/>
      <c r="H61" s="96"/>
      <c r="I61" s="157"/>
      <c r="J61" s="173">
        <f>SUM(J62:J66)</f>
        <v>102500</v>
      </c>
      <c r="K61" s="173">
        <f>SUM(K62:K66)</f>
        <v>20000</v>
      </c>
      <c r="L61" s="173">
        <f>SUM(L62:L66)</f>
        <v>20000</v>
      </c>
      <c r="M61" s="173">
        <f>SUM(M62:M66)</f>
        <v>38201</v>
      </c>
      <c r="N61" s="173">
        <f>SUM(N62:N66)</f>
        <v>33892</v>
      </c>
      <c r="O61" s="173">
        <f t="shared" ref="O61:P61" si="16">SUM(O62:O66)</f>
        <v>273</v>
      </c>
      <c r="P61" s="173">
        <f t="shared" si="16"/>
        <v>4582</v>
      </c>
      <c r="Q61" s="157"/>
    </row>
    <row r="62" spans="1:17" s="93" customFormat="1" ht="132" customHeight="1" x14ac:dyDescent="0.25">
      <c r="A62" s="96">
        <v>1</v>
      </c>
      <c r="B62" s="128" t="s">
        <v>208</v>
      </c>
      <c r="C62" s="96" t="s">
        <v>30</v>
      </c>
      <c r="D62" s="167">
        <v>7807545</v>
      </c>
      <c r="E62" s="96" t="s">
        <v>209</v>
      </c>
      <c r="F62" s="96" t="s">
        <v>210</v>
      </c>
      <c r="G62" s="96" t="s">
        <v>430</v>
      </c>
      <c r="H62" s="96" t="s">
        <v>41</v>
      </c>
      <c r="I62" s="88" t="s">
        <v>358</v>
      </c>
      <c r="J62" s="91">
        <v>24000</v>
      </c>
      <c r="K62" s="91">
        <f>L62</f>
        <v>4000</v>
      </c>
      <c r="L62" s="91">
        <v>4000</v>
      </c>
      <c r="M62" s="92">
        <v>6000</v>
      </c>
      <c r="N62" s="92">
        <v>6000</v>
      </c>
      <c r="O62" s="92"/>
      <c r="P62" s="92"/>
      <c r="Q62" s="97"/>
    </row>
    <row r="63" spans="1:17" s="792" customFormat="1" ht="126.75" customHeight="1" x14ac:dyDescent="0.25">
      <c r="A63" s="787">
        <v>2</v>
      </c>
      <c r="B63" s="808" t="s">
        <v>211</v>
      </c>
      <c r="C63" s="787" t="s">
        <v>30</v>
      </c>
      <c r="D63" s="786">
        <v>7813292</v>
      </c>
      <c r="E63" s="787" t="s">
        <v>209</v>
      </c>
      <c r="F63" s="787" t="s">
        <v>212</v>
      </c>
      <c r="G63" s="787" t="s">
        <v>429</v>
      </c>
      <c r="H63" s="787" t="s">
        <v>41</v>
      </c>
      <c r="I63" s="786" t="s">
        <v>359</v>
      </c>
      <c r="J63" s="785">
        <v>26000</v>
      </c>
      <c r="K63" s="785">
        <f>L63</f>
        <v>4000</v>
      </c>
      <c r="L63" s="785">
        <v>4000</v>
      </c>
      <c r="M63" s="789">
        <v>7700</v>
      </c>
      <c r="N63" s="789">
        <f>M63-P63</f>
        <v>6450</v>
      </c>
      <c r="O63" s="789"/>
      <c r="P63" s="789">
        <v>1250</v>
      </c>
      <c r="Q63" s="799"/>
    </row>
    <row r="64" spans="1:17" s="792" customFormat="1" ht="142.5" customHeight="1" x14ac:dyDescent="0.25">
      <c r="A64" s="787">
        <v>3</v>
      </c>
      <c r="B64" s="808" t="s">
        <v>317</v>
      </c>
      <c r="C64" s="787" t="s">
        <v>30</v>
      </c>
      <c r="D64" s="786">
        <v>7813291</v>
      </c>
      <c r="E64" s="787" t="s">
        <v>108</v>
      </c>
      <c r="F64" s="787" t="s">
        <v>301</v>
      </c>
      <c r="G64" s="787" t="s">
        <v>447</v>
      </c>
      <c r="H64" s="787" t="s">
        <v>41</v>
      </c>
      <c r="I64" s="786" t="s">
        <v>318</v>
      </c>
      <c r="J64" s="785">
        <v>17000</v>
      </c>
      <c r="K64" s="785">
        <f>L64</f>
        <v>4000</v>
      </c>
      <c r="L64" s="785">
        <v>4000</v>
      </c>
      <c r="M64" s="789">
        <v>7600</v>
      </c>
      <c r="N64" s="789">
        <f>M64+O64</f>
        <v>7873</v>
      </c>
      <c r="O64" s="789">
        <v>273</v>
      </c>
      <c r="P64" s="789"/>
      <c r="Q64" s="799"/>
    </row>
    <row r="65" spans="1:17" s="792" customFormat="1" ht="164.25" customHeight="1" x14ac:dyDescent="0.25">
      <c r="A65" s="787">
        <v>4</v>
      </c>
      <c r="B65" s="808" t="s">
        <v>319</v>
      </c>
      <c r="C65" s="787" t="s">
        <v>30</v>
      </c>
      <c r="D65" s="786">
        <v>320200005</v>
      </c>
      <c r="E65" s="787" t="s">
        <v>108</v>
      </c>
      <c r="F65" s="787" t="s">
        <v>301</v>
      </c>
      <c r="G65" s="787" t="s">
        <v>428</v>
      </c>
      <c r="H65" s="787" t="s">
        <v>41</v>
      </c>
      <c r="I65" s="786" t="s">
        <v>320</v>
      </c>
      <c r="J65" s="785">
        <v>14500</v>
      </c>
      <c r="K65" s="785">
        <f>L65</f>
        <v>4000</v>
      </c>
      <c r="L65" s="785">
        <v>4000</v>
      </c>
      <c r="M65" s="789">
        <v>7901</v>
      </c>
      <c r="N65" s="789">
        <f>M65-P65</f>
        <v>7863</v>
      </c>
      <c r="O65" s="789"/>
      <c r="P65" s="789">
        <v>38</v>
      </c>
      <c r="Q65" s="799"/>
    </row>
    <row r="66" spans="1:17" s="792" customFormat="1" ht="99.75" customHeight="1" x14ac:dyDescent="0.25">
      <c r="A66" s="787">
        <v>5</v>
      </c>
      <c r="B66" s="808" t="s">
        <v>213</v>
      </c>
      <c r="C66" s="787" t="s">
        <v>30</v>
      </c>
      <c r="D66" s="786">
        <v>7807546</v>
      </c>
      <c r="E66" s="787" t="s">
        <v>209</v>
      </c>
      <c r="F66" s="787" t="s">
        <v>214</v>
      </c>
      <c r="G66" s="787" t="s">
        <v>215</v>
      </c>
      <c r="H66" s="787" t="s">
        <v>41</v>
      </c>
      <c r="I66" s="786" t="s">
        <v>360</v>
      </c>
      <c r="J66" s="785">
        <v>21000</v>
      </c>
      <c r="K66" s="785">
        <f>L66</f>
        <v>4000</v>
      </c>
      <c r="L66" s="785">
        <v>4000</v>
      </c>
      <c r="M66" s="789">
        <v>9000</v>
      </c>
      <c r="N66" s="789">
        <f>M66-P66</f>
        <v>5706</v>
      </c>
      <c r="O66" s="789"/>
      <c r="P66" s="789">
        <v>3294</v>
      </c>
      <c r="Q66" s="799"/>
    </row>
    <row r="67" spans="1:17" s="160" customFormat="1" ht="62.25" customHeight="1" x14ac:dyDescent="0.3">
      <c r="A67" s="272" t="s">
        <v>34</v>
      </c>
      <c r="B67" s="202" t="s">
        <v>413</v>
      </c>
      <c r="C67" s="156"/>
      <c r="D67" s="157"/>
      <c r="E67" s="96"/>
      <c r="F67" s="158"/>
      <c r="G67" s="249"/>
      <c r="H67" s="96"/>
      <c r="I67" s="157"/>
      <c r="J67" s="173">
        <f>SUM(J68:J71)</f>
        <v>54684</v>
      </c>
      <c r="K67" s="173">
        <f>SUM(K68:K71)</f>
        <v>0</v>
      </c>
      <c r="L67" s="173">
        <f>SUM(L68:L71)</f>
        <v>0</v>
      </c>
      <c r="M67" s="173">
        <f>SUM(M68:M73)</f>
        <v>17299</v>
      </c>
      <c r="N67" s="173">
        <f>SUM(N68:N73)</f>
        <v>21608</v>
      </c>
      <c r="O67" s="173">
        <f t="shared" ref="O67:P67" si="17">SUM(O68:O73)</f>
        <v>6409</v>
      </c>
      <c r="P67" s="173">
        <f t="shared" si="17"/>
        <v>2100</v>
      </c>
      <c r="Q67" s="157"/>
    </row>
    <row r="68" spans="1:17" s="813" customFormat="1" ht="87.75" customHeight="1" x14ac:dyDescent="0.3">
      <c r="A68" s="809">
        <v>1</v>
      </c>
      <c r="B68" s="808" t="s">
        <v>390</v>
      </c>
      <c r="C68" s="809" t="s">
        <v>30</v>
      </c>
      <c r="D68" s="810"/>
      <c r="E68" s="787" t="s">
        <v>108</v>
      </c>
      <c r="F68" s="811" t="s">
        <v>604</v>
      </c>
      <c r="G68" s="788" t="s">
        <v>820</v>
      </c>
      <c r="H68" s="787" t="s">
        <v>385</v>
      </c>
      <c r="I68" s="786" t="s">
        <v>1185</v>
      </c>
      <c r="J68" s="798">
        <v>11479</v>
      </c>
      <c r="K68" s="812"/>
      <c r="L68" s="812"/>
      <c r="M68" s="789">
        <v>3299</v>
      </c>
      <c r="N68" s="789">
        <f>M68+O68</f>
        <v>3800</v>
      </c>
      <c r="O68" s="789">
        <v>501</v>
      </c>
      <c r="P68" s="789"/>
      <c r="Q68" s="810"/>
    </row>
    <row r="69" spans="1:17" s="813" customFormat="1" ht="87.75" customHeight="1" x14ac:dyDescent="0.3">
      <c r="A69" s="809">
        <v>2</v>
      </c>
      <c r="B69" s="808" t="s">
        <v>391</v>
      </c>
      <c r="C69" s="809" t="s">
        <v>30</v>
      </c>
      <c r="D69" s="810"/>
      <c r="E69" s="787" t="s">
        <v>108</v>
      </c>
      <c r="F69" s="787" t="s">
        <v>604</v>
      </c>
      <c r="G69" s="788" t="s">
        <v>829</v>
      </c>
      <c r="H69" s="787" t="s">
        <v>385</v>
      </c>
      <c r="I69" s="786" t="s">
        <v>1186</v>
      </c>
      <c r="J69" s="798">
        <v>4700</v>
      </c>
      <c r="K69" s="812"/>
      <c r="L69" s="812"/>
      <c r="M69" s="789">
        <v>3500</v>
      </c>
      <c r="N69" s="789">
        <f>M69-P69</f>
        <v>2500</v>
      </c>
      <c r="O69" s="789"/>
      <c r="P69" s="789">
        <v>1000</v>
      </c>
      <c r="Q69" s="810"/>
    </row>
    <row r="70" spans="1:17" s="813" customFormat="1" ht="86.25" customHeight="1" x14ac:dyDescent="0.3">
      <c r="A70" s="809">
        <v>3</v>
      </c>
      <c r="B70" s="814" t="s">
        <v>811</v>
      </c>
      <c r="C70" s="809" t="s">
        <v>30</v>
      </c>
      <c r="D70" s="810"/>
      <c r="E70" s="787" t="s">
        <v>108</v>
      </c>
      <c r="F70" s="811" t="s">
        <v>755</v>
      </c>
      <c r="G70" s="815" t="s">
        <v>830</v>
      </c>
      <c r="H70" s="787" t="s">
        <v>385</v>
      </c>
      <c r="I70" s="786" t="s">
        <v>1187</v>
      </c>
      <c r="J70" s="798">
        <v>32557</v>
      </c>
      <c r="K70" s="812"/>
      <c r="L70" s="812"/>
      <c r="M70" s="789">
        <v>1500</v>
      </c>
      <c r="N70" s="789">
        <f>M70-P70</f>
        <v>871</v>
      </c>
      <c r="O70" s="789"/>
      <c r="P70" s="789">
        <v>629</v>
      </c>
      <c r="Q70" s="810"/>
    </row>
    <row r="71" spans="1:17" s="818" customFormat="1" ht="99.75" customHeight="1" x14ac:dyDescent="0.35">
      <c r="A71" s="809">
        <v>4</v>
      </c>
      <c r="B71" s="814" t="s">
        <v>392</v>
      </c>
      <c r="C71" s="809" t="s">
        <v>30</v>
      </c>
      <c r="D71" s="816"/>
      <c r="E71" s="787" t="s">
        <v>108</v>
      </c>
      <c r="F71" s="811" t="s">
        <v>755</v>
      </c>
      <c r="G71" s="788" t="s">
        <v>831</v>
      </c>
      <c r="H71" s="787" t="s">
        <v>385</v>
      </c>
      <c r="I71" s="786" t="s">
        <v>1187</v>
      </c>
      <c r="J71" s="798">
        <v>5948</v>
      </c>
      <c r="K71" s="817"/>
      <c r="L71" s="817"/>
      <c r="M71" s="789">
        <v>3000</v>
      </c>
      <c r="N71" s="789">
        <f>M71-P71</f>
        <v>2529</v>
      </c>
      <c r="O71" s="789"/>
      <c r="P71" s="789">
        <v>471</v>
      </c>
      <c r="Q71" s="816"/>
    </row>
    <row r="72" spans="1:17" s="818" customFormat="1" ht="96" customHeight="1" x14ac:dyDescent="0.35">
      <c r="A72" s="809">
        <v>5</v>
      </c>
      <c r="B72" s="808" t="s">
        <v>393</v>
      </c>
      <c r="C72" s="809" t="s">
        <v>30</v>
      </c>
      <c r="D72" s="816"/>
      <c r="E72" s="787" t="s">
        <v>108</v>
      </c>
      <c r="F72" s="811" t="s">
        <v>395</v>
      </c>
      <c r="G72" s="788" t="s">
        <v>832</v>
      </c>
      <c r="H72" s="787" t="s">
        <v>385</v>
      </c>
      <c r="I72" s="786" t="s">
        <v>1188</v>
      </c>
      <c r="J72" s="798">
        <v>26813</v>
      </c>
      <c r="K72" s="817"/>
      <c r="L72" s="817"/>
      <c r="M72" s="789">
        <v>1500</v>
      </c>
      <c r="N72" s="789">
        <f>M72+O72</f>
        <v>7408</v>
      </c>
      <c r="O72" s="789">
        <v>5908</v>
      </c>
      <c r="P72" s="789"/>
      <c r="Q72" s="816"/>
    </row>
    <row r="73" spans="1:17" s="174" customFormat="1" ht="91.5" customHeight="1" x14ac:dyDescent="0.35">
      <c r="A73" s="156">
        <v>6</v>
      </c>
      <c r="B73" s="250" t="s">
        <v>394</v>
      </c>
      <c r="C73" s="156" t="s">
        <v>30</v>
      </c>
      <c r="D73" s="169"/>
      <c r="E73" s="96" t="s">
        <v>108</v>
      </c>
      <c r="F73" s="218" t="s">
        <v>395</v>
      </c>
      <c r="G73" s="89" t="s">
        <v>833</v>
      </c>
      <c r="H73" s="96" t="s">
        <v>385</v>
      </c>
      <c r="I73" s="88" t="s">
        <v>1189</v>
      </c>
      <c r="J73" s="148">
        <v>10540</v>
      </c>
      <c r="K73" s="170"/>
      <c r="L73" s="170"/>
      <c r="M73" s="92">
        <v>4500</v>
      </c>
      <c r="N73" s="92">
        <v>4500</v>
      </c>
      <c r="O73" s="92"/>
      <c r="P73" s="92"/>
      <c r="Q73" s="169"/>
    </row>
    <row r="74" spans="1:17" ht="57" customHeight="1" x14ac:dyDescent="0.35">
      <c r="A74" s="142" t="s">
        <v>43</v>
      </c>
      <c r="B74" s="153" t="s">
        <v>141</v>
      </c>
      <c r="C74" s="143"/>
      <c r="D74" s="228"/>
      <c r="E74" s="142"/>
      <c r="F74" s="142"/>
      <c r="G74" s="251"/>
      <c r="H74" s="142"/>
      <c r="I74" s="144"/>
      <c r="J74" s="176">
        <f>J75+J83</f>
        <v>178532</v>
      </c>
      <c r="K74" s="176">
        <f>K75+K83</f>
        <v>29000</v>
      </c>
      <c r="L74" s="176">
        <f>L75+L83</f>
        <v>29000</v>
      </c>
      <c r="M74" s="176">
        <f>M75+M83</f>
        <v>52730</v>
      </c>
      <c r="N74" s="176">
        <f>N75+N83</f>
        <v>54730</v>
      </c>
      <c r="O74" s="176">
        <f t="shared" ref="O74" si="18">O75+O83</f>
        <v>2000</v>
      </c>
      <c r="P74" s="176"/>
      <c r="Q74" s="171"/>
    </row>
    <row r="75" spans="1:17" ht="73.5" customHeight="1" x14ac:dyDescent="0.35">
      <c r="A75" s="142" t="s">
        <v>17</v>
      </c>
      <c r="B75" s="202" t="s">
        <v>411</v>
      </c>
      <c r="C75" s="143"/>
      <c r="D75" s="228"/>
      <c r="E75" s="142"/>
      <c r="F75" s="142"/>
      <c r="G75" s="251"/>
      <c r="H75" s="142"/>
      <c r="I75" s="144"/>
      <c r="J75" s="176">
        <f>SUM(J76:J82)</f>
        <v>139803</v>
      </c>
      <c r="K75" s="176">
        <f>SUM(K76:K82)</f>
        <v>29000</v>
      </c>
      <c r="L75" s="176">
        <f>SUM(L76:L82)</f>
        <v>29000</v>
      </c>
      <c r="M75" s="176">
        <f>SUM(M76:M82)</f>
        <v>45830</v>
      </c>
      <c r="N75" s="176">
        <f>SUM(N76:N82)</f>
        <v>45830</v>
      </c>
      <c r="O75" s="176"/>
      <c r="P75" s="176"/>
      <c r="Q75" s="171"/>
    </row>
    <row r="76" spans="1:17" s="93" customFormat="1" ht="123.75" customHeight="1" x14ac:dyDescent="0.25">
      <c r="A76" s="96">
        <v>1</v>
      </c>
      <c r="B76" s="128" t="s">
        <v>142</v>
      </c>
      <c r="C76" s="96" t="s">
        <v>30</v>
      </c>
      <c r="D76" s="167">
        <v>7817336</v>
      </c>
      <c r="E76" s="96" t="s">
        <v>98</v>
      </c>
      <c r="F76" s="96" t="s">
        <v>143</v>
      </c>
      <c r="G76" s="96" t="s">
        <v>426</v>
      </c>
      <c r="H76" s="96" t="s">
        <v>41</v>
      </c>
      <c r="I76" s="90" t="s">
        <v>342</v>
      </c>
      <c r="J76" s="91">
        <v>19993</v>
      </c>
      <c r="K76" s="91">
        <f t="shared" ref="K76:K82" si="19">L76</f>
        <v>4000</v>
      </c>
      <c r="L76" s="91">
        <v>4000</v>
      </c>
      <c r="M76" s="92">
        <v>2800</v>
      </c>
      <c r="N76" s="92">
        <v>2800</v>
      </c>
      <c r="O76" s="92"/>
      <c r="P76" s="92"/>
      <c r="Q76" s="97"/>
    </row>
    <row r="77" spans="1:17" s="93" customFormat="1" ht="129" customHeight="1" x14ac:dyDescent="0.25">
      <c r="A77" s="96">
        <v>2</v>
      </c>
      <c r="B77" s="128" t="s">
        <v>144</v>
      </c>
      <c r="C77" s="96" t="s">
        <v>30</v>
      </c>
      <c r="D77" s="167">
        <v>7822017</v>
      </c>
      <c r="E77" s="96" t="s">
        <v>98</v>
      </c>
      <c r="F77" s="96" t="s">
        <v>145</v>
      </c>
      <c r="G77" s="96" t="s">
        <v>448</v>
      </c>
      <c r="H77" s="96" t="s">
        <v>41</v>
      </c>
      <c r="I77" s="90" t="s">
        <v>343</v>
      </c>
      <c r="J77" s="91">
        <v>14979</v>
      </c>
      <c r="K77" s="91">
        <f t="shared" si="19"/>
        <v>4000</v>
      </c>
      <c r="L77" s="91">
        <v>4000</v>
      </c>
      <c r="M77" s="92">
        <v>500</v>
      </c>
      <c r="N77" s="92">
        <v>500</v>
      </c>
      <c r="O77" s="92"/>
      <c r="P77" s="92"/>
      <c r="Q77" s="97"/>
    </row>
    <row r="78" spans="1:17" s="93" customFormat="1" ht="105.75" customHeight="1" x14ac:dyDescent="0.25">
      <c r="A78" s="96">
        <v>3</v>
      </c>
      <c r="B78" s="128" t="s">
        <v>146</v>
      </c>
      <c r="C78" s="96" t="s">
        <v>30</v>
      </c>
      <c r="D78" s="167">
        <v>7817979</v>
      </c>
      <c r="E78" s="96" t="s">
        <v>98</v>
      </c>
      <c r="F78" s="96" t="s">
        <v>147</v>
      </c>
      <c r="G78" s="96" t="s">
        <v>449</v>
      </c>
      <c r="H78" s="96" t="s">
        <v>41</v>
      </c>
      <c r="I78" s="90" t="s">
        <v>344</v>
      </c>
      <c r="J78" s="91">
        <v>29000</v>
      </c>
      <c r="K78" s="91">
        <f t="shared" si="19"/>
        <v>4000</v>
      </c>
      <c r="L78" s="91">
        <v>4000</v>
      </c>
      <c r="M78" s="92">
        <v>9000</v>
      </c>
      <c r="N78" s="92">
        <v>9000</v>
      </c>
      <c r="O78" s="92"/>
      <c r="P78" s="92"/>
      <c r="Q78" s="97"/>
    </row>
    <row r="79" spans="1:17" s="93" customFormat="1" ht="105" customHeight="1" x14ac:dyDescent="0.25">
      <c r="A79" s="96">
        <v>4</v>
      </c>
      <c r="B79" s="128" t="s">
        <v>148</v>
      </c>
      <c r="C79" s="96" t="s">
        <v>30</v>
      </c>
      <c r="D79" s="167">
        <v>7826231</v>
      </c>
      <c r="E79" s="96" t="s">
        <v>98</v>
      </c>
      <c r="F79" s="96" t="s">
        <v>149</v>
      </c>
      <c r="G79" s="96" t="s">
        <v>150</v>
      </c>
      <c r="H79" s="96" t="s">
        <v>41</v>
      </c>
      <c r="I79" s="90" t="s">
        <v>345</v>
      </c>
      <c r="J79" s="91">
        <v>8347</v>
      </c>
      <c r="K79" s="91">
        <f t="shared" si="19"/>
        <v>4000</v>
      </c>
      <c r="L79" s="91">
        <v>4000</v>
      </c>
      <c r="M79" s="92">
        <v>30</v>
      </c>
      <c r="N79" s="92">
        <v>30</v>
      </c>
      <c r="O79" s="92"/>
      <c r="P79" s="92"/>
      <c r="Q79" s="97"/>
    </row>
    <row r="80" spans="1:17" s="93" customFormat="1" ht="165.75" customHeight="1" x14ac:dyDescent="0.25">
      <c r="A80" s="96">
        <v>5</v>
      </c>
      <c r="B80" s="128" t="s">
        <v>328</v>
      </c>
      <c r="C80" s="96" t="s">
        <v>30</v>
      </c>
      <c r="D80" s="167">
        <v>7829616</v>
      </c>
      <c r="E80" s="96" t="s">
        <v>329</v>
      </c>
      <c r="F80" s="96" t="s">
        <v>147</v>
      </c>
      <c r="G80" s="96" t="s">
        <v>450</v>
      </c>
      <c r="H80" s="96" t="s">
        <v>41</v>
      </c>
      <c r="I80" s="90" t="s">
        <v>330</v>
      </c>
      <c r="J80" s="91">
        <v>14900</v>
      </c>
      <c r="K80" s="91">
        <f t="shared" si="19"/>
        <v>4000</v>
      </c>
      <c r="L80" s="91">
        <v>4000</v>
      </c>
      <c r="M80" s="92">
        <v>9000</v>
      </c>
      <c r="N80" s="92">
        <v>9000</v>
      </c>
      <c r="O80" s="92"/>
      <c r="P80" s="92"/>
      <c r="Q80" s="97"/>
    </row>
    <row r="81" spans="1:17" s="93" customFormat="1" ht="116.25" customHeight="1" x14ac:dyDescent="0.25">
      <c r="A81" s="96">
        <v>6</v>
      </c>
      <c r="B81" s="128" t="s">
        <v>815</v>
      </c>
      <c r="C81" s="96" t="s">
        <v>30</v>
      </c>
      <c r="D81" s="167">
        <v>7823269</v>
      </c>
      <c r="E81" s="96" t="s">
        <v>98</v>
      </c>
      <c r="F81" s="96" t="s">
        <v>151</v>
      </c>
      <c r="G81" s="96" t="s">
        <v>427</v>
      </c>
      <c r="H81" s="96" t="s">
        <v>41</v>
      </c>
      <c r="I81" s="136" t="s">
        <v>337</v>
      </c>
      <c r="J81" s="91">
        <v>23584</v>
      </c>
      <c r="K81" s="91">
        <f t="shared" si="19"/>
        <v>4000</v>
      </c>
      <c r="L81" s="91">
        <v>4000</v>
      </c>
      <c r="M81" s="92">
        <v>8000</v>
      </c>
      <c r="N81" s="92">
        <v>8000</v>
      </c>
      <c r="O81" s="92"/>
      <c r="P81" s="92"/>
      <c r="Q81" s="97"/>
    </row>
    <row r="82" spans="1:17" s="93" customFormat="1" ht="95.25" customHeight="1" x14ac:dyDescent="0.25">
      <c r="A82" s="96">
        <v>7</v>
      </c>
      <c r="B82" s="175" t="s">
        <v>451</v>
      </c>
      <c r="C82" s="96" t="s">
        <v>30</v>
      </c>
      <c r="D82" s="167" t="s">
        <v>775</v>
      </c>
      <c r="E82" s="158" t="s">
        <v>98</v>
      </c>
      <c r="F82" s="96" t="s">
        <v>147</v>
      </c>
      <c r="G82" s="96" t="s">
        <v>424</v>
      </c>
      <c r="H82" s="96" t="s">
        <v>41</v>
      </c>
      <c r="I82" s="136" t="s">
        <v>452</v>
      </c>
      <c r="J82" s="91">
        <v>29000</v>
      </c>
      <c r="K82" s="91">
        <f t="shared" si="19"/>
        <v>5000</v>
      </c>
      <c r="L82" s="91">
        <v>5000</v>
      </c>
      <c r="M82" s="92">
        <v>16500</v>
      </c>
      <c r="N82" s="92">
        <v>16500</v>
      </c>
      <c r="O82" s="92"/>
      <c r="P82" s="92"/>
      <c r="Q82" s="97"/>
    </row>
    <row r="83" spans="1:17" ht="75" customHeight="1" x14ac:dyDescent="0.35">
      <c r="A83" s="142" t="s">
        <v>34</v>
      </c>
      <c r="B83" s="202" t="s">
        <v>413</v>
      </c>
      <c r="C83" s="143"/>
      <c r="D83" s="228"/>
      <c r="E83" s="142"/>
      <c r="F83" s="142"/>
      <c r="G83" s="251"/>
      <c r="H83" s="142"/>
      <c r="I83" s="144"/>
      <c r="J83" s="176">
        <f>SUM(J84:J85)</f>
        <v>38729</v>
      </c>
      <c r="K83" s="176"/>
      <c r="L83" s="176"/>
      <c r="M83" s="176">
        <f>SUM(M84:M85)</f>
        <v>6900</v>
      </c>
      <c r="N83" s="176">
        <f>SUM(N84:N85)</f>
        <v>8900</v>
      </c>
      <c r="O83" s="176">
        <f t="shared" ref="O83" si="20">SUM(O84:O85)</f>
        <v>2000</v>
      </c>
      <c r="P83" s="176"/>
      <c r="Q83" s="171"/>
    </row>
    <row r="84" spans="1:17" ht="104.25" customHeight="1" x14ac:dyDescent="0.25">
      <c r="A84" s="156">
        <v>1</v>
      </c>
      <c r="B84" s="203" t="s">
        <v>850</v>
      </c>
      <c r="C84" s="156" t="s">
        <v>30</v>
      </c>
      <c r="D84" s="239"/>
      <c r="E84" s="158" t="s">
        <v>98</v>
      </c>
      <c r="F84" s="158" t="s">
        <v>396</v>
      </c>
      <c r="G84" s="96" t="s">
        <v>397</v>
      </c>
      <c r="H84" s="96" t="s">
        <v>378</v>
      </c>
      <c r="I84" s="136" t="s">
        <v>1190</v>
      </c>
      <c r="J84" s="113">
        <v>9729</v>
      </c>
      <c r="K84" s="91"/>
      <c r="L84" s="159"/>
      <c r="M84" s="92">
        <v>5900</v>
      </c>
      <c r="N84" s="92">
        <v>5900</v>
      </c>
      <c r="O84" s="92"/>
      <c r="P84" s="92"/>
      <c r="Q84" s="171"/>
    </row>
    <row r="85" spans="1:17" s="827" customFormat="1" ht="97.5" customHeight="1" x14ac:dyDescent="0.25">
      <c r="A85" s="809">
        <v>2</v>
      </c>
      <c r="B85" s="819" t="s">
        <v>814</v>
      </c>
      <c r="C85" s="809" t="s">
        <v>30</v>
      </c>
      <c r="D85" s="873"/>
      <c r="E85" s="820" t="s">
        <v>98</v>
      </c>
      <c r="F85" s="820" t="s">
        <v>396</v>
      </c>
      <c r="G85" s="811" t="s">
        <v>834</v>
      </c>
      <c r="H85" s="802" t="s">
        <v>385</v>
      </c>
      <c r="I85" s="794" t="s">
        <v>1191</v>
      </c>
      <c r="J85" s="798">
        <v>29000</v>
      </c>
      <c r="K85" s="874"/>
      <c r="L85" s="875"/>
      <c r="M85" s="789">
        <v>1000</v>
      </c>
      <c r="N85" s="789">
        <f>M85+O85</f>
        <v>3000</v>
      </c>
      <c r="O85" s="789">
        <v>2000</v>
      </c>
      <c r="P85" s="789"/>
      <c r="Q85" s="821"/>
    </row>
    <row r="86" spans="1:17" ht="52.5" customHeight="1" x14ac:dyDescent="0.3">
      <c r="A86" s="177" t="s">
        <v>44</v>
      </c>
      <c r="B86" s="205" t="s">
        <v>133</v>
      </c>
      <c r="C86" s="177"/>
      <c r="D86" s="178"/>
      <c r="E86" s="178"/>
      <c r="F86" s="178"/>
      <c r="G86" s="178"/>
      <c r="H86" s="178"/>
      <c r="I86" s="178"/>
      <c r="J86" s="181">
        <f>J87+J97</f>
        <v>215043</v>
      </c>
      <c r="K86" s="181">
        <f t="shared" ref="K86:M86" si="21">K87+K97</f>
        <v>46500</v>
      </c>
      <c r="L86" s="181">
        <f t="shared" si="21"/>
        <v>46500</v>
      </c>
      <c r="M86" s="181">
        <f t="shared" si="21"/>
        <v>65200</v>
      </c>
      <c r="N86" s="181">
        <f t="shared" ref="N86:P86" si="22">N87+N97</f>
        <v>65920</v>
      </c>
      <c r="O86" s="181">
        <f t="shared" si="22"/>
        <v>2600</v>
      </c>
      <c r="P86" s="181">
        <f t="shared" si="22"/>
        <v>1880</v>
      </c>
      <c r="Q86" s="171"/>
    </row>
    <row r="87" spans="1:17" ht="75.75" customHeight="1" x14ac:dyDescent="0.35">
      <c r="A87" s="142" t="s">
        <v>17</v>
      </c>
      <c r="B87" s="202" t="s">
        <v>411</v>
      </c>
      <c r="C87" s="171"/>
      <c r="D87" s="169"/>
      <c r="E87" s="171"/>
      <c r="F87" s="171"/>
      <c r="G87" s="171"/>
      <c r="H87" s="171"/>
      <c r="I87" s="171"/>
      <c r="J87" s="179">
        <f>SUM(J88:J96)</f>
        <v>193543</v>
      </c>
      <c r="K87" s="179">
        <f t="shared" ref="K87:M87" si="23">SUM(K88:K96)</f>
        <v>42000</v>
      </c>
      <c r="L87" s="179">
        <f t="shared" si="23"/>
        <v>42000</v>
      </c>
      <c r="M87" s="179">
        <f t="shared" si="23"/>
        <v>60700</v>
      </c>
      <c r="N87" s="179">
        <f t="shared" ref="N87:P87" si="24">SUM(N88:N96)</f>
        <v>60020</v>
      </c>
      <c r="O87" s="179">
        <f t="shared" si="24"/>
        <v>1200</v>
      </c>
      <c r="P87" s="179">
        <f t="shared" si="24"/>
        <v>1880</v>
      </c>
      <c r="Q87" s="171"/>
    </row>
    <row r="88" spans="1:17" s="827" customFormat="1" ht="93.75" customHeight="1" x14ac:dyDescent="0.25">
      <c r="A88" s="787">
        <v>1</v>
      </c>
      <c r="B88" s="808" t="s">
        <v>134</v>
      </c>
      <c r="C88" s="787" t="s">
        <v>30</v>
      </c>
      <c r="D88" s="829">
        <v>7820037</v>
      </c>
      <c r="E88" s="787" t="s">
        <v>96</v>
      </c>
      <c r="F88" s="787" t="s">
        <v>135</v>
      </c>
      <c r="G88" s="811" t="s">
        <v>414</v>
      </c>
      <c r="H88" s="787" t="s">
        <v>41</v>
      </c>
      <c r="I88" s="786" t="s">
        <v>340</v>
      </c>
      <c r="J88" s="785">
        <v>19950</v>
      </c>
      <c r="K88" s="785">
        <f>L88</f>
        <v>4000</v>
      </c>
      <c r="L88" s="785">
        <v>4000</v>
      </c>
      <c r="M88" s="789">
        <v>4200</v>
      </c>
      <c r="N88" s="789">
        <f>M88+O88</f>
        <v>5400</v>
      </c>
      <c r="O88" s="789">
        <v>1200</v>
      </c>
      <c r="P88" s="789"/>
      <c r="Q88" s="826"/>
    </row>
    <row r="89" spans="1:17" ht="101.25" customHeight="1" x14ac:dyDescent="0.25">
      <c r="A89" s="96">
        <v>2</v>
      </c>
      <c r="B89" s="128" t="s">
        <v>136</v>
      </c>
      <c r="C89" s="96" t="s">
        <v>30</v>
      </c>
      <c r="D89" s="167">
        <v>7810759</v>
      </c>
      <c r="E89" s="96" t="s">
        <v>96</v>
      </c>
      <c r="F89" s="96" t="s">
        <v>137</v>
      </c>
      <c r="G89" s="218" t="s">
        <v>415</v>
      </c>
      <c r="H89" s="96" t="s">
        <v>41</v>
      </c>
      <c r="I89" s="88" t="s">
        <v>341</v>
      </c>
      <c r="J89" s="91">
        <v>25000</v>
      </c>
      <c r="K89" s="91">
        <f t="shared" ref="K89:K96" si="25">L89</f>
        <v>4000</v>
      </c>
      <c r="L89" s="91">
        <v>4000</v>
      </c>
      <c r="M89" s="92">
        <v>9000</v>
      </c>
      <c r="N89" s="92">
        <v>9000</v>
      </c>
      <c r="O89" s="92"/>
      <c r="P89" s="92"/>
      <c r="Q89" s="171"/>
    </row>
    <row r="90" spans="1:17" ht="102.75" customHeight="1" x14ac:dyDescent="0.25">
      <c r="A90" s="96">
        <v>3</v>
      </c>
      <c r="B90" s="128" t="s">
        <v>288</v>
      </c>
      <c r="C90" s="96" t="s">
        <v>30</v>
      </c>
      <c r="D90" s="167">
        <v>7810760</v>
      </c>
      <c r="E90" s="96" t="s">
        <v>96</v>
      </c>
      <c r="F90" s="96" t="s">
        <v>263</v>
      </c>
      <c r="G90" s="218" t="s">
        <v>418</v>
      </c>
      <c r="H90" s="96" t="s">
        <v>41</v>
      </c>
      <c r="I90" s="88" t="s">
        <v>321</v>
      </c>
      <c r="J90" s="91">
        <v>20600</v>
      </c>
      <c r="K90" s="91">
        <f t="shared" si="25"/>
        <v>4000</v>
      </c>
      <c r="L90" s="91">
        <v>4000</v>
      </c>
      <c r="M90" s="92">
        <v>6200</v>
      </c>
      <c r="N90" s="92">
        <v>6200</v>
      </c>
      <c r="O90" s="92"/>
      <c r="P90" s="92"/>
      <c r="Q90" s="171"/>
    </row>
    <row r="91" spans="1:17" s="827" customFormat="1" ht="96" customHeight="1" x14ac:dyDescent="0.25">
      <c r="A91" s="787">
        <v>4</v>
      </c>
      <c r="B91" s="808" t="s">
        <v>89</v>
      </c>
      <c r="C91" s="787" t="s">
        <v>30</v>
      </c>
      <c r="D91" s="868" t="s">
        <v>373</v>
      </c>
      <c r="E91" s="787" t="s">
        <v>96</v>
      </c>
      <c r="F91" s="787" t="s">
        <v>263</v>
      </c>
      <c r="G91" s="811" t="s">
        <v>419</v>
      </c>
      <c r="H91" s="787" t="s">
        <v>41</v>
      </c>
      <c r="I91" s="786" t="s">
        <v>324</v>
      </c>
      <c r="J91" s="785">
        <v>9200</v>
      </c>
      <c r="K91" s="785">
        <f t="shared" si="25"/>
        <v>5000</v>
      </c>
      <c r="L91" s="785">
        <v>5000</v>
      </c>
      <c r="M91" s="789">
        <v>4250</v>
      </c>
      <c r="N91" s="789">
        <f>M91-P91</f>
        <v>4070</v>
      </c>
      <c r="O91" s="789"/>
      <c r="P91" s="789">
        <v>180</v>
      </c>
      <c r="Q91" s="826"/>
    </row>
    <row r="92" spans="1:17" s="827" customFormat="1" ht="93.75" customHeight="1" x14ac:dyDescent="0.25">
      <c r="A92" s="787">
        <v>5</v>
      </c>
      <c r="B92" s="808" t="s">
        <v>90</v>
      </c>
      <c r="C92" s="787" t="s">
        <v>30</v>
      </c>
      <c r="D92" s="829">
        <v>7830529</v>
      </c>
      <c r="E92" s="787" t="s">
        <v>96</v>
      </c>
      <c r="F92" s="787" t="s">
        <v>265</v>
      </c>
      <c r="G92" s="811" t="s">
        <v>425</v>
      </c>
      <c r="H92" s="787" t="s">
        <v>41</v>
      </c>
      <c r="I92" s="786" t="s">
        <v>322</v>
      </c>
      <c r="J92" s="785">
        <v>19896</v>
      </c>
      <c r="K92" s="785">
        <f t="shared" si="25"/>
        <v>4000</v>
      </c>
      <c r="L92" s="785">
        <v>4000</v>
      </c>
      <c r="M92" s="789">
        <v>10500</v>
      </c>
      <c r="N92" s="789">
        <f>M92-P92</f>
        <v>9400</v>
      </c>
      <c r="O92" s="789"/>
      <c r="P92" s="789">
        <v>1100</v>
      </c>
      <c r="Q92" s="826"/>
    </row>
    <row r="93" spans="1:17" ht="105" customHeight="1" x14ac:dyDescent="0.25">
      <c r="A93" s="96">
        <v>6</v>
      </c>
      <c r="B93" s="128" t="s">
        <v>91</v>
      </c>
      <c r="C93" s="96" t="s">
        <v>30</v>
      </c>
      <c r="D93" s="167">
        <v>7830537</v>
      </c>
      <c r="E93" s="96" t="s">
        <v>96</v>
      </c>
      <c r="F93" s="96" t="s">
        <v>265</v>
      </c>
      <c r="G93" s="218" t="s">
        <v>417</v>
      </c>
      <c r="H93" s="96" t="s">
        <v>41</v>
      </c>
      <c r="I93" s="88" t="s">
        <v>323</v>
      </c>
      <c r="J93" s="91">
        <v>24600</v>
      </c>
      <c r="K93" s="91">
        <f t="shared" si="25"/>
        <v>4000</v>
      </c>
      <c r="L93" s="91">
        <v>4000</v>
      </c>
      <c r="M93" s="92">
        <v>6700</v>
      </c>
      <c r="N93" s="92">
        <v>6700</v>
      </c>
      <c r="O93" s="92"/>
      <c r="P93" s="92"/>
      <c r="Q93" s="171"/>
    </row>
    <row r="94" spans="1:17" ht="95.25" customHeight="1" x14ac:dyDescent="0.25">
      <c r="A94" s="96">
        <v>7</v>
      </c>
      <c r="B94" s="128" t="s">
        <v>92</v>
      </c>
      <c r="C94" s="96" t="s">
        <v>30</v>
      </c>
      <c r="D94" s="167">
        <v>7830534</v>
      </c>
      <c r="E94" s="96" t="s">
        <v>96</v>
      </c>
      <c r="F94" s="96" t="s">
        <v>265</v>
      </c>
      <c r="G94" s="218" t="s">
        <v>420</v>
      </c>
      <c r="H94" s="96" t="s">
        <v>41</v>
      </c>
      <c r="I94" s="96" t="s">
        <v>335</v>
      </c>
      <c r="J94" s="91">
        <v>27200</v>
      </c>
      <c r="K94" s="91">
        <f t="shared" si="25"/>
        <v>4000</v>
      </c>
      <c r="L94" s="91">
        <v>4000</v>
      </c>
      <c r="M94" s="92">
        <v>7350</v>
      </c>
      <c r="N94" s="92">
        <v>7350</v>
      </c>
      <c r="O94" s="92"/>
      <c r="P94" s="92"/>
      <c r="Q94" s="171"/>
    </row>
    <row r="95" spans="1:17" s="827" customFormat="1" ht="93.75" customHeight="1" x14ac:dyDescent="0.25">
      <c r="A95" s="787">
        <v>8</v>
      </c>
      <c r="B95" s="808" t="s">
        <v>138</v>
      </c>
      <c r="C95" s="787" t="s">
        <v>30</v>
      </c>
      <c r="D95" s="868" t="s">
        <v>374</v>
      </c>
      <c r="E95" s="787" t="s">
        <v>96</v>
      </c>
      <c r="F95" s="787" t="s">
        <v>139</v>
      </c>
      <c r="G95" s="811" t="s">
        <v>421</v>
      </c>
      <c r="H95" s="787" t="s">
        <v>41</v>
      </c>
      <c r="I95" s="787" t="s">
        <v>321</v>
      </c>
      <c r="J95" s="785">
        <v>20097</v>
      </c>
      <c r="K95" s="785">
        <f t="shared" si="25"/>
        <v>9000</v>
      </c>
      <c r="L95" s="785">
        <v>9000</v>
      </c>
      <c r="M95" s="789">
        <v>5500</v>
      </c>
      <c r="N95" s="789">
        <f>M95-P95</f>
        <v>4900</v>
      </c>
      <c r="O95" s="789"/>
      <c r="P95" s="789">
        <v>600</v>
      </c>
      <c r="Q95" s="826"/>
    </row>
    <row r="96" spans="1:17" ht="90.75" customHeight="1" x14ac:dyDescent="0.25">
      <c r="A96" s="96">
        <v>9</v>
      </c>
      <c r="B96" s="128" t="s">
        <v>140</v>
      </c>
      <c r="C96" s="96" t="s">
        <v>30</v>
      </c>
      <c r="D96" s="229" t="s">
        <v>375</v>
      </c>
      <c r="E96" s="96" t="s">
        <v>96</v>
      </c>
      <c r="F96" s="96" t="s">
        <v>139</v>
      </c>
      <c r="G96" s="218" t="s">
        <v>422</v>
      </c>
      <c r="H96" s="96" t="s">
        <v>41</v>
      </c>
      <c r="I96" s="96" t="s">
        <v>336</v>
      </c>
      <c r="J96" s="91">
        <v>27000</v>
      </c>
      <c r="K96" s="91">
        <f t="shared" si="25"/>
        <v>4000</v>
      </c>
      <c r="L96" s="91">
        <v>4000</v>
      </c>
      <c r="M96" s="92">
        <v>7000</v>
      </c>
      <c r="N96" s="92">
        <v>7000</v>
      </c>
      <c r="O96" s="92"/>
      <c r="P96" s="92"/>
      <c r="Q96" s="171"/>
    </row>
    <row r="97" spans="1:17" s="182" customFormat="1" ht="68.25" customHeight="1" x14ac:dyDescent="0.3">
      <c r="A97" s="177" t="s">
        <v>34</v>
      </c>
      <c r="B97" s="202" t="s">
        <v>413</v>
      </c>
      <c r="C97" s="180"/>
      <c r="D97" s="157"/>
      <c r="E97" s="180"/>
      <c r="F97" s="180"/>
      <c r="G97" s="180"/>
      <c r="H97" s="180"/>
      <c r="I97" s="180"/>
      <c r="J97" s="181">
        <f>J98</f>
        <v>21500</v>
      </c>
      <c r="K97" s="181">
        <f>L97</f>
        <v>4500</v>
      </c>
      <c r="L97" s="181">
        <f>M97</f>
        <v>4500</v>
      </c>
      <c r="M97" s="181">
        <f t="shared" ref="M97:O97" si="26">M98</f>
        <v>4500</v>
      </c>
      <c r="N97" s="181">
        <f t="shared" si="26"/>
        <v>5900</v>
      </c>
      <c r="O97" s="181">
        <f t="shared" si="26"/>
        <v>1400</v>
      </c>
      <c r="P97" s="181"/>
      <c r="Q97" s="180"/>
    </row>
    <row r="98" spans="1:17" s="827" customFormat="1" ht="76.5" customHeight="1" x14ac:dyDescent="0.25">
      <c r="A98" s="809">
        <v>1</v>
      </c>
      <c r="B98" s="808" t="s">
        <v>1195</v>
      </c>
      <c r="C98" s="809" t="s">
        <v>30</v>
      </c>
      <c r="D98" s="809"/>
      <c r="E98" s="820" t="s">
        <v>96</v>
      </c>
      <c r="F98" s="809" t="s">
        <v>401</v>
      </c>
      <c r="G98" s="811" t="s">
        <v>423</v>
      </c>
      <c r="H98" s="787" t="s">
        <v>385</v>
      </c>
      <c r="I98" s="787" t="s">
        <v>1192</v>
      </c>
      <c r="J98" s="869">
        <v>21500</v>
      </c>
      <c r="K98" s="869"/>
      <c r="L98" s="869"/>
      <c r="M98" s="789">
        <v>4500</v>
      </c>
      <c r="N98" s="789">
        <f>M98+O98</f>
        <v>5900</v>
      </c>
      <c r="O98" s="789">
        <v>1400</v>
      </c>
      <c r="P98" s="789"/>
      <c r="Q98" s="787"/>
    </row>
    <row r="99" spans="1:17" ht="78" customHeight="1" x14ac:dyDescent="0.25">
      <c r="A99" s="177" t="s">
        <v>46</v>
      </c>
      <c r="B99" s="145" t="s">
        <v>216</v>
      </c>
      <c r="C99" s="183"/>
      <c r="D99" s="183"/>
      <c r="E99" s="183"/>
      <c r="F99" s="183"/>
      <c r="G99" s="218"/>
      <c r="H99" s="183"/>
      <c r="I99" s="183"/>
      <c r="J99" s="197">
        <f>J100+J108</f>
        <v>218310</v>
      </c>
      <c r="K99" s="197">
        <f t="shared" ref="K99:M99" si="27">K100+K108</f>
        <v>51500</v>
      </c>
      <c r="L99" s="197">
        <f t="shared" si="27"/>
        <v>53130</v>
      </c>
      <c r="M99" s="197">
        <f t="shared" si="27"/>
        <v>52200</v>
      </c>
      <c r="N99" s="197">
        <f t="shared" ref="N99:P99" si="28">N100+N108</f>
        <v>50700</v>
      </c>
      <c r="O99" s="197"/>
      <c r="P99" s="197">
        <f t="shared" si="28"/>
        <v>2500</v>
      </c>
      <c r="Q99" s="171"/>
    </row>
    <row r="100" spans="1:17" ht="81.75" customHeight="1" x14ac:dyDescent="0.25">
      <c r="A100" s="142" t="s">
        <v>17</v>
      </c>
      <c r="B100" s="202" t="s">
        <v>411</v>
      </c>
      <c r="C100" s="183"/>
      <c r="D100" s="183"/>
      <c r="E100" s="183"/>
      <c r="F100" s="183"/>
      <c r="G100" s="218"/>
      <c r="H100" s="183"/>
      <c r="I100" s="183"/>
      <c r="J100" s="197">
        <f>SUM(J101:J107)</f>
        <v>183312</v>
      </c>
      <c r="K100" s="197">
        <f>SUM(K101:K107)</f>
        <v>49000</v>
      </c>
      <c r="L100" s="197">
        <f t="shared" ref="L100:M100" si="29">SUM(L101:L107)</f>
        <v>50630</v>
      </c>
      <c r="M100" s="197">
        <f t="shared" si="29"/>
        <v>49700</v>
      </c>
      <c r="N100" s="197">
        <f t="shared" ref="N100:P100" si="30">SUM(N101:N107)</f>
        <v>48200</v>
      </c>
      <c r="O100" s="197"/>
      <c r="P100" s="197">
        <f t="shared" si="30"/>
        <v>2500</v>
      </c>
      <c r="Q100" s="171"/>
    </row>
    <row r="101" spans="1:17" ht="89.25" customHeight="1" x14ac:dyDescent="0.25">
      <c r="A101" s="96">
        <v>1</v>
      </c>
      <c r="B101" s="128" t="s">
        <v>217</v>
      </c>
      <c r="C101" s="96" t="s">
        <v>30</v>
      </c>
      <c r="D101" s="167">
        <v>7751047</v>
      </c>
      <c r="E101" s="90" t="s">
        <v>104</v>
      </c>
      <c r="F101" s="96" t="s">
        <v>225</v>
      </c>
      <c r="G101" s="218" t="s">
        <v>453</v>
      </c>
      <c r="H101" s="96" t="s">
        <v>41</v>
      </c>
      <c r="I101" s="90" t="s">
        <v>353</v>
      </c>
      <c r="J101" s="91">
        <v>19994</v>
      </c>
      <c r="K101" s="92">
        <f>4000+3000+2000</f>
        <v>9000</v>
      </c>
      <c r="L101" s="92">
        <f>4000+3000+2000</f>
        <v>9000</v>
      </c>
      <c r="M101" s="92">
        <v>4000</v>
      </c>
      <c r="N101" s="92">
        <v>4000</v>
      </c>
      <c r="O101" s="92"/>
      <c r="P101" s="92"/>
      <c r="Q101" s="171"/>
    </row>
    <row r="102" spans="1:17" s="827" customFormat="1" ht="96.75" customHeight="1" x14ac:dyDescent="0.25">
      <c r="A102" s="787">
        <v>2</v>
      </c>
      <c r="B102" s="808" t="s">
        <v>218</v>
      </c>
      <c r="C102" s="787" t="s">
        <v>30</v>
      </c>
      <c r="D102" s="829">
        <v>7763747</v>
      </c>
      <c r="E102" s="784" t="s">
        <v>104</v>
      </c>
      <c r="F102" s="787" t="s">
        <v>219</v>
      </c>
      <c r="G102" s="811" t="s">
        <v>454</v>
      </c>
      <c r="H102" s="787" t="s">
        <v>41</v>
      </c>
      <c r="I102" s="784" t="s">
        <v>365</v>
      </c>
      <c r="J102" s="785">
        <v>20992</v>
      </c>
      <c r="K102" s="789">
        <f t="shared" ref="K102:L105" si="31">4000+2500</f>
        <v>6500</v>
      </c>
      <c r="L102" s="789">
        <f t="shared" si="31"/>
        <v>6500</v>
      </c>
      <c r="M102" s="789">
        <v>7000</v>
      </c>
      <c r="N102" s="789">
        <f>M102-P102</f>
        <v>6000</v>
      </c>
      <c r="O102" s="789"/>
      <c r="P102" s="789">
        <v>1000</v>
      </c>
      <c r="Q102" s="826"/>
    </row>
    <row r="103" spans="1:17" s="827" customFormat="1" ht="100.5" customHeight="1" x14ac:dyDescent="0.25">
      <c r="A103" s="787">
        <v>3</v>
      </c>
      <c r="B103" s="808" t="s">
        <v>220</v>
      </c>
      <c r="C103" s="787" t="s">
        <v>30</v>
      </c>
      <c r="D103" s="829">
        <v>7763720</v>
      </c>
      <c r="E103" s="784" t="s">
        <v>104</v>
      </c>
      <c r="F103" s="787" t="s">
        <v>221</v>
      </c>
      <c r="G103" s="811" t="s">
        <v>455</v>
      </c>
      <c r="H103" s="787" t="s">
        <v>41</v>
      </c>
      <c r="I103" s="784" t="s">
        <v>354</v>
      </c>
      <c r="J103" s="785">
        <v>22990</v>
      </c>
      <c r="K103" s="789">
        <f t="shared" si="31"/>
        <v>6500</v>
      </c>
      <c r="L103" s="789">
        <f t="shared" si="31"/>
        <v>6500</v>
      </c>
      <c r="M103" s="789">
        <v>9000</v>
      </c>
      <c r="N103" s="789">
        <f>M103-P103</f>
        <v>7500</v>
      </c>
      <c r="O103" s="789"/>
      <c r="P103" s="789">
        <v>1500</v>
      </c>
      <c r="Q103" s="826"/>
    </row>
    <row r="104" spans="1:17" ht="96.75" customHeight="1" x14ac:dyDescent="0.25">
      <c r="A104" s="96">
        <v>4</v>
      </c>
      <c r="B104" s="128" t="s">
        <v>226</v>
      </c>
      <c r="C104" s="96" t="s">
        <v>30</v>
      </c>
      <c r="D104" s="167">
        <v>7765327</v>
      </c>
      <c r="E104" s="90" t="s">
        <v>104</v>
      </c>
      <c r="F104" s="96" t="s">
        <v>401</v>
      </c>
      <c r="G104" s="218" t="s">
        <v>456</v>
      </c>
      <c r="H104" s="96" t="s">
        <v>41</v>
      </c>
      <c r="I104" s="90" t="s">
        <v>355</v>
      </c>
      <c r="J104" s="91">
        <v>29914</v>
      </c>
      <c r="K104" s="92">
        <f t="shared" si="31"/>
        <v>6500</v>
      </c>
      <c r="L104" s="92">
        <v>8130</v>
      </c>
      <c r="M104" s="92">
        <v>7300</v>
      </c>
      <c r="N104" s="92">
        <v>7300</v>
      </c>
      <c r="O104" s="92"/>
      <c r="P104" s="92"/>
      <c r="Q104" s="171"/>
    </row>
    <row r="105" spans="1:17" s="827" customFormat="1" ht="96" customHeight="1" x14ac:dyDescent="0.25">
      <c r="A105" s="787">
        <v>5</v>
      </c>
      <c r="B105" s="808" t="s">
        <v>222</v>
      </c>
      <c r="C105" s="787" t="s">
        <v>30</v>
      </c>
      <c r="D105" s="915" t="s">
        <v>377</v>
      </c>
      <c r="E105" s="784" t="s">
        <v>104</v>
      </c>
      <c r="F105" s="787" t="s">
        <v>401</v>
      </c>
      <c r="G105" s="787" t="s">
        <v>457</v>
      </c>
      <c r="H105" s="787" t="s">
        <v>41</v>
      </c>
      <c r="I105" s="784" t="s">
        <v>355</v>
      </c>
      <c r="J105" s="785">
        <v>29962</v>
      </c>
      <c r="K105" s="789">
        <f t="shared" si="31"/>
        <v>6500</v>
      </c>
      <c r="L105" s="789">
        <f t="shared" si="31"/>
        <v>6500</v>
      </c>
      <c r="M105" s="789">
        <v>10000</v>
      </c>
      <c r="N105" s="789">
        <f>M105+O105</f>
        <v>11000</v>
      </c>
      <c r="O105" s="789">
        <v>1000</v>
      </c>
      <c r="P105" s="789"/>
      <c r="Q105" s="826"/>
    </row>
    <row r="106" spans="1:17" ht="88.5" customHeight="1" x14ac:dyDescent="0.25">
      <c r="A106" s="96">
        <v>6</v>
      </c>
      <c r="B106" s="128" t="s">
        <v>223</v>
      </c>
      <c r="C106" s="96" t="s">
        <v>30</v>
      </c>
      <c r="D106" s="167">
        <v>7763722</v>
      </c>
      <c r="E106" s="90" t="s">
        <v>104</v>
      </c>
      <c r="F106" s="96" t="s">
        <v>462</v>
      </c>
      <c r="G106" s="96" t="s">
        <v>458</v>
      </c>
      <c r="H106" s="96" t="s">
        <v>41</v>
      </c>
      <c r="I106" s="90" t="s">
        <v>356</v>
      </c>
      <c r="J106" s="91">
        <v>29500</v>
      </c>
      <c r="K106" s="92">
        <f>4000+3000</f>
        <v>7000</v>
      </c>
      <c r="L106" s="92">
        <f>4000+3000</f>
        <v>7000</v>
      </c>
      <c r="M106" s="92">
        <v>8000</v>
      </c>
      <c r="N106" s="92">
        <v>8000</v>
      </c>
      <c r="O106" s="92"/>
      <c r="P106" s="92"/>
      <c r="Q106" s="171"/>
    </row>
    <row r="107" spans="1:17" ht="87.75" customHeight="1" x14ac:dyDescent="0.25">
      <c r="A107" s="96">
        <v>7</v>
      </c>
      <c r="B107" s="128" t="s">
        <v>224</v>
      </c>
      <c r="C107" s="96" t="s">
        <v>30</v>
      </c>
      <c r="D107" s="167">
        <v>7763721</v>
      </c>
      <c r="E107" s="90" t="s">
        <v>104</v>
      </c>
      <c r="F107" s="96" t="s">
        <v>463</v>
      </c>
      <c r="G107" s="96" t="s">
        <v>459</v>
      </c>
      <c r="H107" s="96" t="s">
        <v>41</v>
      </c>
      <c r="I107" s="90" t="s">
        <v>357</v>
      </c>
      <c r="J107" s="91">
        <v>29960</v>
      </c>
      <c r="K107" s="92">
        <f>4000+3000</f>
        <v>7000</v>
      </c>
      <c r="L107" s="92">
        <f>4000+3000</f>
        <v>7000</v>
      </c>
      <c r="M107" s="92">
        <v>4400</v>
      </c>
      <c r="N107" s="92">
        <v>4400</v>
      </c>
      <c r="O107" s="92"/>
      <c r="P107" s="92"/>
      <c r="Q107" s="171"/>
    </row>
    <row r="108" spans="1:17" ht="53.25" customHeight="1" x14ac:dyDescent="0.3">
      <c r="A108" s="177" t="s">
        <v>34</v>
      </c>
      <c r="B108" s="202" t="s">
        <v>413</v>
      </c>
      <c r="C108" s="180"/>
      <c r="D108" s="157"/>
      <c r="E108" s="180"/>
      <c r="F108" s="180"/>
      <c r="G108" s="180"/>
      <c r="H108" s="180"/>
      <c r="I108" s="180"/>
      <c r="J108" s="181">
        <f>J109</f>
        <v>34998</v>
      </c>
      <c r="K108" s="181">
        <f>L108</f>
        <v>2500</v>
      </c>
      <c r="L108" s="181">
        <f>M108</f>
        <v>2500</v>
      </c>
      <c r="M108" s="181">
        <f t="shared" ref="M108:N108" si="32">M109</f>
        <v>2500</v>
      </c>
      <c r="N108" s="181">
        <f t="shared" si="32"/>
        <v>2500</v>
      </c>
      <c r="O108" s="181"/>
      <c r="P108" s="181"/>
      <c r="Q108" s="180"/>
    </row>
    <row r="109" spans="1:17" s="160" customFormat="1" ht="96" customHeight="1" x14ac:dyDescent="0.3">
      <c r="A109" s="96">
        <v>1</v>
      </c>
      <c r="B109" s="128" t="s">
        <v>769</v>
      </c>
      <c r="C109" s="156" t="s">
        <v>30</v>
      </c>
      <c r="D109" s="184"/>
      <c r="E109" s="90" t="s">
        <v>104</v>
      </c>
      <c r="F109" s="96" t="s">
        <v>464</v>
      </c>
      <c r="G109" s="96" t="s">
        <v>465</v>
      </c>
      <c r="H109" s="156" t="s">
        <v>385</v>
      </c>
      <c r="I109" s="90" t="s">
        <v>1193</v>
      </c>
      <c r="J109" s="185">
        <v>34998</v>
      </c>
      <c r="K109" s="185"/>
      <c r="L109" s="185"/>
      <c r="M109" s="185">
        <v>2500</v>
      </c>
      <c r="N109" s="185">
        <v>2500</v>
      </c>
      <c r="O109" s="185"/>
      <c r="P109" s="185"/>
      <c r="Q109" s="96"/>
    </row>
  </sheetData>
  <mergeCells count="23">
    <mergeCell ref="O5:O7"/>
    <mergeCell ref="P5:P7"/>
    <mergeCell ref="L6:L7"/>
    <mergeCell ref="G5:G7"/>
    <mergeCell ref="A1:Q1"/>
    <mergeCell ref="H5:H7"/>
    <mergeCell ref="I5:J5"/>
    <mergeCell ref="K5:L5"/>
    <mergeCell ref="M5:M7"/>
    <mergeCell ref="Q5:Q7"/>
    <mergeCell ref="A2:Q2"/>
    <mergeCell ref="A3:Q3"/>
    <mergeCell ref="A4:Q4"/>
    <mergeCell ref="A5:A7"/>
    <mergeCell ref="B5:B7"/>
    <mergeCell ref="C5:C7"/>
    <mergeCell ref="D5:D7"/>
    <mergeCell ref="N5:N7"/>
    <mergeCell ref="E5:E7"/>
    <mergeCell ref="F5:F7"/>
    <mergeCell ref="I6:I7"/>
    <mergeCell ref="J6:J7"/>
    <mergeCell ref="K6:K7"/>
  </mergeCells>
  <pageMargins left="0.23" right="0" top="0.44" bottom="0.39" header="0" footer="0"/>
  <pageSetup paperSize="9" scale="48" orientation="landscape" r:id="rId1"/>
  <headerFooter differentFirst="1">
    <oddHeader>&amp;C&amp;P</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zoomScale="70" zoomScaleNormal="70" workbookViewId="0">
      <selection activeCell="L10" sqref="L10"/>
    </sheetView>
  </sheetViews>
  <sheetFormatPr defaultRowHeight="20.25" x14ac:dyDescent="0.25"/>
  <cols>
    <col min="1" max="1" width="9.140625" style="319"/>
    <col min="2" max="2" width="63.5703125" style="319" customWidth="1"/>
    <col min="3" max="3" width="24" style="319" customWidth="1"/>
    <col min="4" max="4" width="19.28515625" style="319" customWidth="1"/>
    <col min="5" max="5" width="16.85546875" style="319" customWidth="1"/>
    <col min="6" max="6" width="17.7109375" style="319" customWidth="1"/>
    <col min="7" max="7" width="18.42578125" style="319" customWidth="1"/>
    <col min="8" max="8" width="18.7109375" style="319" customWidth="1"/>
    <col min="9" max="16384" width="9.140625" style="319"/>
  </cols>
  <sheetData>
    <row r="1" spans="1:8" s="321" customFormat="1" ht="26.25" customHeight="1" x14ac:dyDescent="0.25">
      <c r="A1" s="1036" t="s">
        <v>1276</v>
      </c>
      <c r="B1" s="1036"/>
      <c r="C1" s="1036"/>
      <c r="D1" s="1036"/>
      <c r="E1" s="1036"/>
      <c r="F1" s="1036"/>
      <c r="G1" s="1036"/>
      <c r="H1" s="1036"/>
    </row>
    <row r="2" spans="1:8" s="321" customFormat="1" ht="27.75" customHeight="1" x14ac:dyDescent="0.25">
      <c r="A2" s="1036" t="s">
        <v>1360</v>
      </c>
      <c r="B2" s="1036"/>
      <c r="C2" s="1036"/>
      <c r="D2" s="1036"/>
      <c r="E2" s="1036"/>
      <c r="F2" s="1036"/>
      <c r="G2" s="1036"/>
      <c r="H2" s="1036"/>
    </row>
    <row r="3" spans="1:8" s="322" customFormat="1" ht="24" customHeight="1" x14ac:dyDescent="0.25">
      <c r="A3" s="1037" t="s">
        <v>1367</v>
      </c>
      <c r="B3" s="1037"/>
      <c r="C3" s="1037"/>
      <c r="D3" s="1037"/>
      <c r="E3" s="1037"/>
      <c r="F3" s="1037"/>
      <c r="G3" s="1037"/>
      <c r="H3" s="1037"/>
    </row>
    <row r="4" spans="1:8" s="320" customFormat="1" ht="27.75" customHeight="1" x14ac:dyDescent="0.25">
      <c r="A4" s="1038" t="s">
        <v>238</v>
      </c>
      <c r="B4" s="1039"/>
      <c r="C4" s="1039"/>
      <c r="D4" s="1039"/>
      <c r="E4" s="1039"/>
      <c r="F4" s="1039"/>
      <c r="G4" s="1039"/>
      <c r="H4" s="1039"/>
    </row>
    <row r="5" spans="1:8" ht="40.5" customHeight="1" x14ac:dyDescent="0.25">
      <c r="A5" s="1031" t="s">
        <v>1</v>
      </c>
      <c r="B5" s="1031" t="s">
        <v>1271</v>
      </c>
      <c r="C5" s="1031" t="s">
        <v>73</v>
      </c>
      <c r="D5" s="1031" t="s">
        <v>1272</v>
      </c>
      <c r="E5" s="1033" t="s">
        <v>1273</v>
      </c>
      <c r="F5" s="1034"/>
      <c r="G5" s="1035"/>
      <c r="H5" s="1031" t="s">
        <v>6</v>
      </c>
    </row>
    <row r="6" spans="1:8" ht="57.75" customHeight="1" x14ac:dyDescent="0.25">
      <c r="A6" s="1032"/>
      <c r="B6" s="1032"/>
      <c r="C6" s="1032"/>
      <c r="D6" s="1032"/>
      <c r="E6" s="323" t="s">
        <v>7</v>
      </c>
      <c r="F6" s="317" t="s">
        <v>1274</v>
      </c>
      <c r="G6" s="324" t="s">
        <v>1275</v>
      </c>
      <c r="H6" s="1040"/>
    </row>
    <row r="7" spans="1:8" x14ac:dyDescent="0.25">
      <c r="A7" s="326">
        <v>1</v>
      </c>
      <c r="B7" s="326">
        <v>2</v>
      </c>
      <c r="C7" s="326">
        <v>3</v>
      </c>
      <c r="D7" s="326">
        <v>4</v>
      </c>
      <c r="E7" s="326">
        <v>5</v>
      </c>
      <c r="F7" s="326">
        <v>6</v>
      </c>
      <c r="G7" s="326">
        <v>7</v>
      </c>
      <c r="H7" s="326">
        <v>8</v>
      </c>
    </row>
    <row r="8" spans="1:8" s="329" customFormat="1" ht="42.75" customHeight="1" x14ac:dyDescent="0.25">
      <c r="A8" s="328"/>
      <c r="B8" s="328" t="s">
        <v>116</v>
      </c>
      <c r="C8" s="328"/>
      <c r="D8" s="904">
        <f>D9+D18</f>
        <v>150000</v>
      </c>
      <c r="E8" s="904">
        <f>E9+E18</f>
        <v>150000</v>
      </c>
      <c r="F8" s="904">
        <f t="shared" ref="F8:G8" si="0">F9+F18</f>
        <v>4385</v>
      </c>
      <c r="G8" s="904">
        <f t="shared" si="0"/>
        <v>4385</v>
      </c>
      <c r="H8" s="328"/>
    </row>
    <row r="9" spans="1:8" s="318" customFormat="1" ht="32.25" customHeight="1" x14ac:dyDescent="0.25">
      <c r="A9" s="330" t="s">
        <v>11</v>
      </c>
      <c r="B9" s="331" t="s">
        <v>1277</v>
      </c>
      <c r="C9" s="327"/>
      <c r="D9" s="905">
        <f>SUM(D10:D17)</f>
        <v>140710</v>
      </c>
      <c r="E9" s="905">
        <f>SUM(E10:E17)</f>
        <v>142420</v>
      </c>
      <c r="F9" s="905">
        <f t="shared" ref="F9:G9" si="1">SUM(F10:F17)</f>
        <v>4385</v>
      </c>
      <c r="G9" s="905">
        <f t="shared" si="1"/>
        <v>2675</v>
      </c>
      <c r="H9" s="327"/>
    </row>
    <row r="10" spans="1:8" s="840" customFormat="1" ht="58.5" customHeight="1" x14ac:dyDescent="0.25">
      <c r="A10" s="836">
        <v>1</v>
      </c>
      <c r="B10" s="837" t="s">
        <v>1278</v>
      </c>
      <c r="C10" s="838" t="s">
        <v>99</v>
      </c>
      <c r="D10" s="906">
        <v>3135</v>
      </c>
      <c r="E10" s="906">
        <f>D10-G10</f>
        <v>2557</v>
      </c>
      <c r="F10" s="907"/>
      <c r="G10" s="907">
        <v>578</v>
      </c>
      <c r="H10" s="839"/>
    </row>
    <row r="11" spans="1:8" ht="48.75" customHeight="1" x14ac:dyDescent="0.25">
      <c r="A11" s="332">
        <v>2</v>
      </c>
      <c r="B11" s="335" t="s">
        <v>1279</v>
      </c>
      <c r="C11" s="334" t="s">
        <v>1285</v>
      </c>
      <c r="D11" s="906">
        <f>40564-1689+7000-1650-600</f>
        <v>43625</v>
      </c>
      <c r="E11" s="906">
        <f>40564-1689+7000-1650-600</f>
        <v>43625</v>
      </c>
      <c r="F11" s="908"/>
      <c r="G11" s="908"/>
      <c r="H11" s="325"/>
    </row>
    <row r="12" spans="1:8" s="840" customFormat="1" ht="56.25" customHeight="1" x14ac:dyDescent="0.25">
      <c r="A12" s="836">
        <v>3</v>
      </c>
      <c r="B12" s="841" t="s">
        <v>643</v>
      </c>
      <c r="C12" s="838" t="s">
        <v>1285</v>
      </c>
      <c r="D12" s="906">
        <v>45000</v>
      </c>
      <c r="E12" s="906">
        <f>D12+F12</f>
        <v>49385</v>
      </c>
      <c r="F12" s="907">
        <v>4385</v>
      </c>
      <c r="G12" s="907"/>
      <c r="H12" s="839"/>
    </row>
    <row r="13" spans="1:8" ht="48.75" customHeight="1" x14ac:dyDescent="0.25">
      <c r="A13" s="332">
        <v>4</v>
      </c>
      <c r="B13" s="335" t="s">
        <v>1280</v>
      </c>
      <c r="C13" s="334" t="s">
        <v>1285</v>
      </c>
      <c r="D13" s="909">
        <v>35000</v>
      </c>
      <c r="E13" s="909">
        <v>35000</v>
      </c>
      <c r="F13" s="908"/>
      <c r="G13" s="908"/>
      <c r="H13" s="325"/>
    </row>
    <row r="14" spans="1:8" s="840" customFormat="1" ht="71.25" customHeight="1" x14ac:dyDescent="0.25">
      <c r="A14" s="836">
        <v>5</v>
      </c>
      <c r="B14" s="841" t="s">
        <v>1281</v>
      </c>
      <c r="C14" s="838" t="s">
        <v>630</v>
      </c>
      <c r="D14" s="906">
        <v>8700</v>
      </c>
      <c r="E14" s="906">
        <f>D14-G14</f>
        <v>7810</v>
      </c>
      <c r="F14" s="907"/>
      <c r="G14" s="907">
        <v>890</v>
      </c>
      <c r="H14" s="839"/>
    </row>
    <row r="15" spans="1:8" s="840" customFormat="1" ht="52.5" customHeight="1" x14ac:dyDescent="0.25">
      <c r="A15" s="836">
        <v>6</v>
      </c>
      <c r="B15" s="841" t="s">
        <v>1282</v>
      </c>
      <c r="C15" s="838" t="s">
        <v>1285</v>
      </c>
      <c r="D15" s="906">
        <f>3000+600</f>
        <v>3600</v>
      </c>
      <c r="E15" s="906">
        <f>D15-G15</f>
        <v>2610</v>
      </c>
      <c r="F15" s="907"/>
      <c r="G15" s="907">
        <v>990</v>
      </c>
      <c r="H15" s="839"/>
    </row>
    <row r="16" spans="1:8" s="840" customFormat="1" ht="73.5" customHeight="1" x14ac:dyDescent="0.25">
      <c r="A16" s="836">
        <v>7</v>
      </c>
      <c r="B16" s="841" t="s">
        <v>1283</v>
      </c>
      <c r="C16" s="838" t="s">
        <v>1286</v>
      </c>
      <c r="D16" s="906">
        <v>350</v>
      </c>
      <c r="E16" s="906">
        <f>D16-G16</f>
        <v>195</v>
      </c>
      <c r="F16" s="907"/>
      <c r="G16" s="907">
        <v>155</v>
      </c>
      <c r="H16" s="839"/>
    </row>
    <row r="17" spans="1:8" s="840" customFormat="1" ht="76.5" customHeight="1" x14ac:dyDescent="0.25">
      <c r="A17" s="836">
        <v>8</v>
      </c>
      <c r="B17" s="841" t="s">
        <v>1284</v>
      </c>
      <c r="C17" s="838" t="s">
        <v>1286</v>
      </c>
      <c r="D17" s="906">
        <v>1300</v>
      </c>
      <c r="E17" s="906">
        <f>D17-G17</f>
        <v>1238</v>
      </c>
      <c r="F17" s="907"/>
      <c r="G17" s="907">
        <v>62</v>
      </c>
      <c r="H17" s="839"/>
    </row>
    <row r="18" spans="1:8" s="318" customFormat="1" ht="96" customHeight="1" x14ac:dyDescent="0.25">
      <c r="A18" s="330" t="s">
        <v>16</v>
      </c>
      <c r="B18" s="336" t="s">
        <v>1287</v>
      </c>
      <c r="C18" s="327"/>
      <c r="D18" s="905">
        <f>SUM(D19:D22)</f>
        <v>9290</v>
      </c>
      <c r="E18" s="905">
        <f>SUM(E19:E22)</f>
        <v>7580</v>
      </c>
      <c r="F18" s="905">
        <f t="shared" ref="F18:G18" si="2">SUM(F19:F22)</f>
        <v>0</v>
      </c>
      <c r="G18" s="905">
        <f t="shared" si="2"/>
        <v>1710</v>
      </c>
      <c r="H18" s="327"/>
    </row>
    <row r="19" spans="1:8" ht="57.75" customHeight="1" x14ac:dyDescent="0.25">
      <c r="A19" s="332">
        <v>1</v>
      </c>
      <c r="B19" s="333" t="s">
        <v>1288</v>
      </c>
      <c r="C19" s="334" t="s">
        <v>99</v>
      </c>
      <c r="D19" s="909">
        <v>1690</v>
      </c>
      <c r="E19" s="909">
        <v>1690</v>
      </c>
      <c r="F19" s="908"/>
      <c r="G19" s="908"/>
      <c r="H19" s="325"/>
    </row>
    <row r="20" spans="1:8" ht="54.75" customHeight="1" x14ac:dyDescent="0.25">
      <c r="A20" s="332">
        <v>2</v>
      </c>
      <c r="B20" s="333" t="s">
        <v>1289</v>
      </c>
      <c r="C20" s="334" t="s">
        <v>1292</v>
      </c>
      <c r="D20" s="909">
        <v>1600</v>
      </c>
      <c r="E20" s="909">
        <v>1600</v>
      </c>
      <c r="F20" s="908"/>
      <c r="G20" s="908"/>
      <c r="H20" s="325"/>
    </row>
    <row r="21" spans="1:8" s="840" customFormat="1" ht="45" customHeight="1" x14ac:dyDescent="0.25">
      <c r="A21" s="836">
        <v>3</v>
      </c>
      <c r="B21" s="837" t="s">
        <v>1290</v>
      </c>
      <c r="C21" s="838" t="s">
        <v>630</v>
      </c>
      <c r="D21" s="910">
        <v>4000</v>
      </c>
      <c r="E21" s="910">
        <f>D21-G21</f>
        <v>2290</v>
      </c>
      <c r="F21" s="907"/>
      <c r="G21" s="907">
        <v>1710</v>
      </c>
      <c r="H21" s="839"/>
    </row>
    <row r="22" spans="1:8" ht="45" customHeight="1" x14ac:dyDescent="0.25">
      <c r="A22" s="332">
        <v>4</v>
      </c>
      <c r="B22" s="333" t="s">
        <v>1291</v>
      </c>
      <c r="C22" s="334" t="s">
        <v>1293</v>
      </c>
      <c r="D22" s="911">
        <v>2000</v>
      </c>
      <c r="E22" s="911">
        <v>2000</v>
      </c>
      <c r="F22" s="908"/>
      <c r="G22" s="908"/>
      <c r="H22" s="325"/>
    </row>
  </sheetData>
  <mergeCells count="10">
    <mergeCell ref="D5:D6"/>
    <mergeCell ref="E5:G5"/>
    <mergeCell ref="A1:H1"/>
    <mergeCell ref="A2:H2"/>
    <mergeCell ref="A3:H3"/>
    <mergeCell ref="A4:H4"/>
    <mergeCell ref="H5:H6"/>
    <mergeCell ref="A5:A6"/>
    <mergeCell ref="B5:B6"/>
    <mergeCell ref="C5:C6"/>
  </mergeCells>
  <pageMargins left="0.39370078740157483" right="0.23622047244094491" top="0.43307086614173229" bottom="0.39370078740157483" header="0.31496062992125984" footer="0.31496062992125984"/>
  <pageSetup paperSize="9" scale="75" orientation="landscape" r:id="rId1"/>
  <headerFooter differentFirst="1">
    <oddHeader>&amp;C&amp;P</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9968E93772B6FA4883225F6205FBE2B4" ma:contentTypeVersion="1" ma:contentTypeDescription="Upload an image." ma:contentTypeScope="" ma:versionID="aca6679de6ed97bf89d9d8efcb9e1932">
  <xsd:schema xmlns:xsd="http://www.w3.org/2001/XMLSchema" xmlns:xs="http://www.w3.org/2001/XMLSchema" xmlns:p="http://schemas.microsoft.com/office/2006/metadata/properties" xmlns:ns1="http://schemas.microsoft.com/sharepoint/v3" xmlns:ns2="9C6D82A7-3126-4D42-A1EE-064A4577BAA4" xmlns:ns3="http://schemas.microsoft.com/sharepoint/v3/fields" targetNamespace="http://schemas.microsoft.com/office/2006/metadata/properties" ma:root="true" ma:fieldsID="970b0324c0c2a07f8c4d1d735424b591" ns1:_="" ns2:_="" ns3:_="">
    <xsd:import namespace="http://schemas.microsoft.com/sharepoint/v3"/>
    <xsd:import namespace="9C6D82A7-3126-4D42-A1EE-064A4577BAA4"/>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C6D82A7-3126-4D42-A1EE-064A4577BAA4"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mageCreateDate xmlns="9C6D82A7-3126-4D42-A1EE-064A4577BAA4" xsi:nil="true"/>
    <PublishingExpirationDate xmlns="http://schemas.microsoft.com/sharepoint/v3" xsi:nil="true"/>
    <PublishingStartDate xmlns="http://schemas.microsoft.com/sharepoint/v3" xsi:nil="true"/>
    <wic_System_Copyright xmlns="http://schemas.microsoft.com/sharepoint/v3/fields" xsi:nil="true"/>
  </documentManagement>
</p:properties>
</file>

<file path=customXml/itemProps1.xml><?xml version="1.0" encoding="utf-8"?>
<ds:datastoreItem xmlns:ds="http://schemas.openxmlformats.org/officeDocument/2006/customXml" ds:itemID="{AD690AB8-75F7-49C7-8B11-090D1F151D07}"/>
</file>

<file path=customXml/itemProps2.xml><?xml version="1.0" encoding="utf-8"?>
<ds:datastoreItem xmlns:ds="http://schemas.openxmlformats.org/officeDocument/2006/customXml" ds:itemID="{869CFBF2-98F7-42CB-B55F-8EC78F4E2A8F}"/>
</file>

<file path=customXml/itemProps3.xml><?xml version="1.0" encoding="utf-8"?>
<ds:datastoreItem xmlns:ds="http://schemas.openxmlformats.org/officeDocument/2006/customXml" ds:itemID="{F8A75D91-4745-4AF5-A5CC-FD5E059E972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QĐ tổng 2021</vt:lpstr>
      <vt:lpstr>PL1NTMXSKT</vt:lpstr>
      <vt:lpstr>PL2.Thanhtoanno</vt:lpstr>
      <vt:lpstr>PL3.Quyhoach</vt:lpstr>
      <vt:lpstr>PL4.TCyte</vt:lpstr>
      <vt:lpstr>PL5.TCgiaoduc</vt:lpstr>
      <vt:lpstr>PL6.KHthaysach</vt:lpstr>
      <vt:lpstr>PL7.Dự phòng NSTW</vt:lpstr>
      <vt:lpstr>PL1NTMXSKT!Print_Titles</vt:lpstr>
      <vt:lpstr>PL2.Thanhtoanno!Print_Titles</vt:lpstr>
      <vt:lpstr>PL3.Quyhoach!Print_Titles</vt:lpstr>
      <vt:lpstr>PL5.TCgiaoduc!Print_Titles</vt:lpstr>
      <vt:lpstr>PL6.KHthaysach!Print_Titles</vt:lpstr>
      <vt:lpstr>'PL7.Dự phòng NSTW'!Print_Titles</vt:lpstr>
      <vt:lpstr>'QĐ tổng 2021'!Print_Titles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imac</dc:creator>
  <cp:keywords/>
  <dc:description/>
  <cp:lastModifiedBy>ismail - [2010]</cp:lastModifiedBy>
  <cp:lastPrinted>2021-12-10T02:38:13Z</cp:lastPrinted>
  <dcterms:created xsi:type="dcterms:W3CDTF">2019-10-07T01:10:30Z</dcterms:created>
  <dcterms:modified xsi:type="dcterms:W3CDTF">2021-12-20T06:56:36Z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0x0101009148F5A04DDD49CBA7127AADA5FB792B00AADE34325A8B49CDA8BB4DB53328F214009968E93772B6FA4883225F6205FBE2B4</vt:lpwstr>
  </property>
</Properties>
</file>